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75" windowWidth="13800" windowHeight="10995" tabRatio="783" firstSheet="1" activeTab="1"/>
  </bookViews>
  <sheets>
    <sheet name="CB_DATA_" sheetId="14" state="hidden" r:id="rId1"/>
    <sheet name="Fig 7.11 - M2" sheetId="1" r:id="rId2"/>
    <sheet name="Fig 7.12" sheetId="19" r:id="rId3"/>
    <sheet name="Fig 7.13" sheetId="20" r:id="rId4"/>
    <sheet name="Fig 7.14" sheetId="21" r:id="rId5"/>
    <sheet name="Fig 7.15" sheetId="22" r:id="rId6"/>
    <sheet name="Simulation results" sheetId="15" r:id="rId7"/>
    <sheet name="M2 - Model (2)" sheetId="17" r:id="rId8"/>
  </sheets>
  <definedNames>
    <definedName name="CB_20a3ca9230db406c9b8fa9433c2cb86d" localSheetId="1" hidden="1">'Fig 7.11 - M2'!$D$43</definedName>
    <definedName name="CB_20a3ca9230db406c9b8fa9433c2cb86d" localSheetId="7" hidden="1">'M2 - Model (2)'!$D$43</definedName>
    <definedName name="CB_2a7f7223a9e64051af916bb2d47f89b6" localSheetId="1" hidden="1">'Fig 7.11 - M2'!$D$40</definedName>
    <definedName name="CB_2a7f7223a9e64051af916bb2d47f89b6" localSheetId="7" hidden="1">'M2 - Model (2)'!$D$40</definedName>
    <definedName name="CB_2aa61b63be0e4ef0bddeb50c56aafe8e" localSheetId="1" hidden="1">'Fig 7.11 - M2'!$D$37</definedName>
    <definedName name="CB_2aa61b63be0e4ef0bddeb50c56aafe8e" localSheetId="7" hidden="1">'M2 - Model (2)'!$D$37</definedName>
    <definedName name="CB_2d66f8d14d6f433aaa041999c1aef96a" localSheetId="1" hidden="1">'Fig 7.11 - M2'!$D$42</definedName>
    <definedName name="CB_2d66f8d14d6f433aaa041999c1aef96a" localSheetId="7" hidden="1">'M2 - Model (2)'!$D$42</definedName>
    <definedName name="CB_2d9cb21390774c9c88e1f8bf2fd23bcf" localSheetId="1" hidden="1">'Fig 7.11 - M2'!$D$32</definedName>
    <definedName name="CB_2d9cb21390774c9c88e1f8bf2fd23bcf" localSheetId="7" hidden="1">'M2 - Model (2)'!$D$32</definedName>
    <definedName name="CB_33918d0bc9074ef79b45fe330d20a1e1" localSheetId="0" hidden="1">#N/A</definedName>
    <definedName name="CB_496393d395b34fd5be2d6138d8c56a7d" localSheetId="1" hidden="1">'Fig 7.11 - M2'!$F$6</definedName>
    <definedName name="CB_496393d395b34fd5be2d6138d8c56a7d" localSheetId="7" hidden="1">'M2 - Model (2)'!$F$6</definedName>
    <definedName name="CB_4e68de93b5af4ee3b4c7b61bf7f28529" localSheetId="1" hidden="1">'Fig 7.11 - M2'!$D$29</definedName>
    <definedName name="CB_4e68de93b5af4ee3b4c7b61bf7f28529" localSheetId="7" hidden="1">'M2 - Model (2)'!$D$29</definedName>
    <definedName name="CB_604a94efd57041909310e7840d27d6d4" localSheetId="1" hidden="1">'Fig 7.11 - M2'!$D$36</definedName>
    <definedName name="CB_604a94efd57041909310e7840d27d6d4" localSheetId="7" hidden="1">'M2 - Model (2)'!$D$36</definedName>
    <definedName name="CB_78cba59fbe1e4a7491dac1d230a2fe48" localSheetId="1" hidden="1">'Fig 7.11 - M2'!$D$45</definedName>
    <definedName name="CB_78cba59fbe1e4a7491dac1d230a2fe48" localSheetId="7" hidden="1">'M2 - Model (2)'!$D$45</definedName>
    <definedName name="CB_86470ff4e04640fd80b015dc19bbf533" localSheetId="1" hidden="1">'Fig 7.11 - M2'!$D$23</definedName>
    <definedName name="CB_86470ff4e04640fd80b015dc19bbf533" localSheetId="7" hidden="1">'M2 - Model (2)'!$D$23</definedName>
    <definedName name="CB_89258a2d7f2f491a9099959d7acafada" localSheetId="1" hidden="1">'Fig 7.11 - M2'!$D$41</definedName>
    <definedName name="CB_89258a2d7f2f491a9099959d7acafada" localSheetId="7" hidden="1">'M2 - Model (2)'!$D$41</definedName>
    <definedName name="CB_beab06e359eb448eab0d0cf5346615e7" localSheetId="1" hidden="1">'Fig 7.11 - M2'!$D$28</definedName>
    <definedName name="CB_beab06e359eb448eab0d0cf5346615e7" localSheetId="7" hidden="1">'M2 - Model (2)'!$D$28</definedName>
    <definedName name="CB_e960ac174d2e43a2862134e0c326eaf2" localSheetId="1" hidden="1">'Fig 7.11 - M2'!$D$21</definedName>
    <definedName name="CB_e960ac174d2e43a2862134e0c326eaf2" localSheetId="7" hidden="1">'M2 - Model (2)'!$D$21</definedName>
    <definedName name="CB_fde5e845eb504f04a5d004645b1994e6" localSheetId="1" hidden="1">'Fig 7.11 - M2'!$D$24</definedName>
    <definedName name="CB_fde5e845eb504f04a5d004645b1994e6" localSheetId="7" hidden="1">'M2 - Model (2)'!$D$24</definedName>
    <definedName name="CBWorkbookPriority" hidden="1">-785341243</definedName>
    <definedName name="CBx_3eebbfd893ba45e09ca025fe223ff472" localSheetId="0" hidden="1">"'Duplicate Model'!$A$1"</definedName>
    <definedName name="CBx_4194bc97b6ab4776901c2761aa593931" localSheetId="0" hidden="1">"'Fig 7.11 - M2'!$A$1"</definedName>
    <definedName name="CBx_54cd21b0a08f4a1aacc4cbe72d425ca0" localSheetId="0" hidden="1">"'M2 - Model (2)'!$A$1"</definedName>
    <definedName name="CBx_6a78a6adebd945f2a051bc6b8c02008d" localSheetId="0" hidden="1">"'CB_DATA_'!$A$1"</definedName>
    <definedName name="CBx_Sheet_Guid" localSheetId="0" hidden="1">"'6a78a6ad-ebd9-45f2-a051-bc6b8c02008d"</definedName>
    <definedName name="CBx_Sheet_Guid" localSheetId="1" hidden="1">"'4194bc97-b6ab-4776-901c-2761aa593931"</definedName>
    <definedName name="CBx_Sheet_Guid" localSheetId="7" hidden="1">"'54cd21b0-a08f-4a1a-acc4-cbe72d425ca0"</definedName>
    <definedName name="CBx_StorageType" localSheetId="0" hidden="1">1</definedName>
    <definedName name="CBx_StorageType" localSheetId="1" hidden="1">1</definedName>
    <definedName name="CBx_StorageType" localSheetId="7" hidden="1">1</definedName>
  </definedNames>
  <calcPr calcId="125725"/>
</workbook>
</file>

<file path=xl/calcChain.xml><?xml version="1.0" encoding="utf-8"?>
<calcChain xmlns="http://schemas.openxmlformats.org/spreadsheetml/2006/main">
  <c r="C45" i="17"/>
  <c r="C43"/>
  <c r="C42"/>
  <c r="C41"/>
  <c r="C40"/>
  <c r="C37"/>
  <c r="C36"/>
  <c r="C32"/>
  <c r="C29"/>
  <c r="C28"/>
  <c r="C24"/>
  <c r="C23"/>
  <c r="C21"/>
  <c r="C45" i="1"/>
  <c r="C43"/>
  <c r="C42"/>
  <c r="C41"/>
  <c r="C40"/>
  <c r="C37"/>
  <c r="C36"/>
  <c r="C32"/>
  <c r="C29"/>
  <c r="C28"/>
  <c r="I59"/>
  <c r="C24"/>
  <c r="C23"/>
  <c r="C21"/>
  <c r="C25"/>
  <c r="M79" i="17"/>
  <c r="N79"/>
  <c r="N85"/>
  <c r="O79"/>
  <c r="O85"/>
  <c r="P79"/>
  <c r="P91"/>
  <c r="Q79"/>
  <c r="Q85"/>
  <c r="M79" i="1"/>
  <c r="M91"/>
  <c r="N79"/>
  <c r="N85"/>
  <c r="O79"/>
  <c r="O91"/>
  <c r="P79"/>
  <c r="P91"/>
  <c r="Q79"/>
  <c r="Q85"/>
  <c r="Q92" i="17"/>
  <c r="P92"/>
  <c r="O92"/>
  <c r="N92"/>
  <c r="M92"/>
  <c r="L92"/>
  <c r="K92"/>
  <c r="J92"/>
  <c r="I92"/>
  <c r="H92"/>
  <c r="G92"/>
  <c r="F92"/>
  <c r="E92"/>
  <c r="D92"/>
  <c r="C58"/>
  <c r="C52"/>
  <c r="D52"/>
  <c r="E52"/>
  <c r="F52"/>
  <c r="G52"/>
  <c r="H52"/>
  <c r="I52"/>
  <c r="J52"/>
  <c r="K52"/>
  <c r="L52"/>
  <c r="M52"/>
  <c r="N52"/>
  <c r="O52"/>
  <c r="P52"/>
  <c r="Q52"/>
  <c r="C51"/>
  <c r="D51"/>
  <c r="E51"/>
  <c r="F51"/>
  <c r="G51"/>
  <c r="H51"/>
  <c r="I51"/>
  <c r="J51"/>
  <c r="K51"/>
  <c r="L51"/>
  <c r="M51"/>
  <c r="N51"/>
  <c r="O51"/>
  <c r="P51"/>
  <c r="Q51"/>
  <c r="D50"/>
  <c r="D53"/>
  <c r="C50"/>
  <c r="C53"/>
  <c r="C47"/>
  <c r="C55" i="1"/>
  <c r="C57"/>
  <c r="C47"/>
  <c r="C50"/>
  <c r="D50"/>
  <c r="E50"/>
  <c r="F50"/>
  <c r="C51"/>
  <c r="D51"/>
  <c r="E51"/>
  <c r="C52"/>
  <c r="D52"/>
  <c r="E52"/>
  <c r="F52"/>
  <c r="G52"/>
  <c r="H52"/>
  <c r="I52"/>
  <c r="J52"/>
  <c r="K52"/>
  <c r="L52"/>
  <c r="M52"/>
  <c r="N52"/>
  <c r="O52"/>
  <c r="P52"/>
  <c r="Q52"/>
  <c r="C58"/>
  <c r="D92"/>
  <c r="E92"/>
  <c r="F92"/>
  <c r="G92"/>
  <c r="H92"/>
  <c r="I92"/>
  <c r="J92"/>
  <c r="K92"/>
  <c r="L92"/>
  <c r="M92"/>
  <c r="N92"/>
  <c r="O92"/>
  <c r="P92"/>
  <c r="Q92"/>
  <c r="C53"/>
  <c r="D47" i="17"/>
  <c r="E50"/>
  <c r="C55"/>
  <c r="C57"/>
  <c r="D53" i="1"/>
  <c r="G50"/>
  <c r="F51"/>
  <c r="G51"/>
  <c r="H51"/>
  <c r="I51"/>
  <c r="J51"/>
  <c r="K51"/>
  <c r="L51"/>
  <c r="M51"/>
  <c r="N51"/>
  <c r="O51"/>
  <c r="P51"/>
  <c r="Q51"/>
  <c r="E53"/>
  <c r="D47"/>
  <c r="E47" i="17"/>
  <c r="E53"/>
  <c r="F50"/>
  <c r="E47" i="1"/>
  <c r="F53"/>
  <c r="H50"/>
  <c r="G53"/>
  <c r="F53" i="17"/>
  <c r="G50"/>
  <c r="F47"/>
  <c r="I50" i="1"/>
  <c r="H53"/>
  <c r="F47"/>
  <c r="G53" i="17"/>
  <c r="H50"/>
  <c r="G47"/>
  <c r="I53" i="1"/>
  <c r="J50"/>
  <c r="G47"/>
  <c r="H47" i="17"/>
  <c r="H53"/>
  <c r="I50"/>
  <c r="H47" i="1"/>
  <c r="J53"/>
  <c r="K50"/>
  <c r="I53" i="17"/>
  <c r="J50"/>
  <c r="I47"/>
  <c r="K53" i="1"/>
  <c r="L50"/>
  <c r="I47"/>
  <c r="J47" i="17"/>
  <c r="J53"/>
  <c r="K50"/>
  <c r="J47" i="1"/>
  <c r="M50"/>
  <c r="L53"/>
  <c r="K47" i="17"/>
  <c r="K53"/>
  <c r="L50"/>
  <c r="K47" i="1"/>
  <c r="N50"/>
  <c r="M53"/>
  <c r="L53" i="17"/>
  <c r="M50"/>
  <c r="L47"/>
  <c r="N53" i="1"/>
  <c r="O50"/>
  <c r="L47"/>
  <c r="M53" i="17"/>
  <c r="N50"/>
  <c r="M47"/>
  <c r="P50" i="1"/>
  <c r="O53"/>
  <c r="M47"/>
  <c r="N47" i="17"/>
  <c r="N53"/>
  <c r="O50"/>
  <c r="N47" i="1"/>
  <c r="Q50"/>
  <c r="Q53"/>
  <c r="P53"/>
  <c r="O53" i="17"/>
  <c r="P50"/>
  <c r="O47"/>
  <c r="M85" i="1"/>
  <c r="O47"/>
  <c r="N91" i="17"/>
  <c r="P47"/>
  <c r="P53"/>
  <c r="Q50"/>
  <c r="Q53"/>
  <c r="P47" i="1"/>
  <c r="N91"/>
  <c r="Q47" i="17"/>
  <c r="O91"/>
  <c r="Q47" i="1"/>
  <c r="O85"/>
  <c r="P85" i="17"/>
  <c r="P85" i="1"/>
  <c r="Q91" i="17"/>
  <c r="Q55" i="1"/>
  <c r="Q57"/>
  <c r="C78" i="17"/>
  <c r="F59"/>
  <c r="Q59"/>
  <c r="P59"/>
  <c r="G59"/>
  <c r="N59"/>
  <c r="D59"/>
  <c r="M59"/>
  <c r="J59"/>
  <c r="N55" i="1"/>
  <c r="N57"/>
  <c r="P55"/>
  <c r="P57"/>
  <c r="Q58"/>
  <c r="E59"/>
  <c r="C92" i="17"/>
  <c r="K79"/>
  <c r="H79"/>
  <c r="D59" i="1"/>
  <c r="D79" i="17"/>
  <c r="L79"/>
  <c r="E79"/>
  <c r="I79"/>
  <c r="F79"/>
  <c r="M91"/>
  <c r="M85"/>
  <c r="Q59" i="1"/>
  <c r="C59"/>
  <c r="M59"/>
  <c r="N59"/>
  <c r="G59"/>
  <c r="O59"/>
  <c r="H59"/>
  <c r="P59"/>
  <c r="K55"/>
  <c r="K57"/>
  <c r="L55"/>
  <c r="L57"/>
  <c r="M55"/>
  <c r="M57"/>
  <c r="L59" i="17"/>
  <c r="O59"/>
  <c r="I59"/>
  <c r="H59"/>
  <c r="C59"/>
  <c r="E59"/>
  <c r="K59"/>
  <c r="C78" i="1"/>
  <c r="D55"/>
  <c r="D57"/>
  <c r="D58"/>
  <c r="D61"/>
  <c r="D73"/>
  <c r="J79" i="17"/>
  <c r="G79"/>
  <c r="C79"/>
  <c r="L59" i="1"/>
  <c r="K59"/>
  <c r="O55"/>
  <c r="O57"/>
  <c r="F59"/>
  <c r="J59"/>
  <c r="Q91"/>
  <c r="C25" i="17"/>
  <c r="D68" i="1"/>
  <c r="N58"/>
  <c r="N61"/>
  <c r="D67"/>
  <c r="Q61"/>
  <c r="Q67"/>
  <c r="P58"/>
  <c r="P61"/>
  <c r="P67"/>
  <c r="M58"/>
  <c r="M61"/>
  <c r="H91" i="17"/>
  <c r="H85"/>
  <c r="O58" i="1"/>
  <c r="O61"/>
  <c r="D62"/>
  <c r="D74"/>
  <c r="K91" i="17"/>
  <c r="K85"/>
  <c r="C91"/>
  <c r="C85"/>
  <c r="F79" i="1"/>
  <c r="J79"/>
  <c r="C79"/>
  <c r="G79"/>
  <c r="E79"/>
  <c r="D79"/>
  <c r="L79"/>
  <c r="I79"/>
  <c r="H79"/>
  <c r="C92"/>
  <c r="K79"/>
  <c r="C61" i="17"/>
  <c r="C63"/>
  <c r="C69"/>
  <c r="C61" i="1"/>
  <c r="C63"/>
  <c r="C69"/>
  <c r="F85" i="17"/>
  <c r="F91"/>
  <c r="E91"/>
  <c r="E85"/>
  <c r="D91"/>
  <c r="D85"/>
  <c r="E55" i="1"/>
  <c r="L58"/>
  <c r="L61"/>
  <c r="K55" i="17"/>
  <c r="K57"/>
  <c r="M55"/>
  <c r="M57"/>
  <c r="N55"/>
  <c r="N57"/>
  <c r="P55"/>
  <c r="P57"/>
  <c r="Q55"/>
  <c r="Q57"/>
  <c r="J55"/>
  <c r="J57"/>
  <c r="D55"/>
  <c r="D57"/>
  <c r="D58"/>
  <c r="D61"/>
  <c r="L55"/>
  <c r="L57"/>
  <c r="O55"/>
  <c r="O57"/>
  <c r="O58"/>
  <c r="O61"/>
  <c r="G91"/>
  <c r="G85"/>
  <c r="J85"/>
  <c r="J91"/>
  <c r="I85"/>
  <c r="I91"/>
  <c r="L85"/>
  <c r="L91"/>
  <c r="O67" i="1"/>
  <c r="O74"/>
  <c r="O68"/>
  <c r="O73"/>
  <c r="O75"/>
  <c r="O83"/>
  <c r="D63"/>
  <c r="D69"/>
  <c r="D75"/>
  <c r="D83"/>
  <c r="N74"/>
  <c r="N73"/>
  <c r="N67"/>
  <c r="N68"/>
  <c r="D70"/>
  <c r="D82"/>
  <c r="P73"/>
  <c r="Q74"/>
  <c r="L58" i="17"/>
  <c r="L61"/>
  <c r="Q73" i="1"/>
  <c r="P74"/>
  <c r="Q68"/>
  <c r="E57"/>
  <c r="F55"/>
  <c r="M68"/>
  <c r="M74"/>
  <c r="M67"/>
  <c r="M73"/>
  <c r="M75"/>
  <c r="M83"/>
  <c r="P68"/>
  <c r="Q75"/>
  <c r="Q83"/>
  <c r="Q58" i="17"/>
  <c r="Q61"/>
  <c r="N58"/>
  <c r="N61"/>
  <c r="N74"/>
  <c r="L67"/>
  <c r="L74"/>
  <c r="L73"/>
  <c r="L68"/>
  <c r="L68" i="1"/>
  <c r="L73"/>
  <c r="L67"/>
  <c r="L74"/>
  <c r="K91"/>
  <c r="K85"/>
  <c r="H91"/>
  <c r="H85"/>
  <c r="L85"/>
  <c r="L91"/>
  <c r="E85"/>
  <c r="E91"/>
  <c r="C85"/>
  <c r="C91"/>
  <c r="F91"/>
  <c r="F85"/>
  <c r="P58" i="17"/>
  <c r="P61"/>
  <c r="M58"/>
  <c r="M61"/>
  <c r="O67"/>
  <c r="O73"/>
  <c r="O74"/>
  <c r="O68"/>
  <c r="D67"/>
  <c r="D73"/>
  <c r="D62"/>
  <c r="D68"/>
  <c r="D74"/>
  <c r="Q67"/>
  <c r="Q73"/>
  <c r="Q74"/>
  <c r="Q68"/>
  <c r="N73"/>
  <c r="E58" i="1"/>
  <c r="E61"/>
  <c r="C73"/>
  <c r="C67"/>
  <c r="C74"/>
  <c r="C68"/>
  <c r="C70"/>
  <c r="C82"/>
  <c r="C67" i="17"/>
  <c r="C73"/>
  <c r="C74"/>
  <c r="C68"/>
  <c r="I91" i="1"/>
  <c r="I85"/>
  <c r="D85"/>
  <c r="D91"/>
  <c r="G85"/>
  <c r="G91"/>
  <c r="J91"/>
  <c r="J85"/>
  <c r="K58" i="17"/>
  <c r="K61"/>
  <c r="E55"/>
  <c r="P75" i="1"/>
  <c r="P83"/>
  <c r="D84"/>
  <c r="N75"/>
  <c r="N83"/>
  <c r="N68" i="17"/>
  <c r="C70"/>
  <c r="C82"/>
  <c r="N67"/>
  <c r="D75"/>
  <c r="D83"/>
  <c r="O75"/>
  <c r="O83"/>
  <c r="F57" i="1"/>
  <c r="F58"/>
  <c r="F61"/>
  <c r="F67"/>
  <c r="G55"/>
  <c r="E57" i="17"/>
  <c r="E58"/>
  <c r="E61"/>
  <c r="F55"/>
  <c r="F74" i="1"/>
  <c r="E62" i="17"/>
  <c r="D63"/>
  <c r="D69"/>
  <c r="D70"/>
  <c r="D82"/>
  <c r="M73"/>
  <c r="M67"/>
  <c r="M74"/>
  <c r="M68"/>
  <c r="C75"/>
  <c r="C83"/>
  <c r="C84"/>
  <c r="N75"/>
  <c r="N83"/>
  <c r="Q75"/>
  <c r="Q83"/>
  <c r="L75"/>
  <c r="L83"/>
  <c r="K73"/>
  <c r="K67"/>
  <c r="K68"/>
  <c r="K74"/>
  <c r="E68" i="1"/>
  <c r="E67"/>
  <c r="E73"/>
  <c r="E74"/>
  <c r="E62"/>
  <c r="P73" i="17"/>
  <c r="P74"/>
  <c r="P67"/>
  <c r="P68"/>
  <c r="C75" i="1"/>
  <c r="C83"/>
  <c r="C84"/>
  <c r="L75"/>
  <c r="L83"/>
  <c r="D86"/>
  <c r="D87"/>
  <c r="D90"/>
  <c r="D93"/>
  <c r="F68"/>
  <c r="D84" i="17"/>
  <c r="F73" i="1"/>
  <c r="F75"/>
  <c r="F83"/>
  <c r="P75" i="17"/>
  <c r="P83"/>
  <c r="G57" i="1"/>
  <c r="G58"/>
  <c r="G61"/>
  <c r="H55"/>
  <c r="F57" i="17"/>
  <c r="F58"/>
  <c r="F61"/>
  <c r="F62"/>
  <c r="G55"/>
  <c r="C86" i="1"/>
  <c r="C87"/>
  <c r="C90"/>
  <c r="C93"/>
  <c r="D86" i="17"/>
  <c r="D87"/>
  <c r="D90"/>
  <c r="D93"/>
  <c r="F62" i="1"/>
  <c r="E63"/>
  <c r="E69"/>
  <c r="E70"/>
  <c r="E82"/>
  <c r="E63" i="17"/>
  <c r="E69"/>
  <c r="E67"/>
  <c r="E74"/>
  <c r="E73"/>
  <c r="E68"/>
  <c r="E75" i="1"/>
  <c r="E83"/>
  <c r="K75" i="17"/>
  <c r="K83"/>
  <c r="M75"/>
  <c r="M83"/>
  <c r="C86"/>
  <c r="C87"/>
  <c r="C90"/>
  <c r="C93"/>
  <c r="H57" i="1"/>
  <c r="H58"/>
  <c r="H61"/>
  <c r="I55"/>
  <c r="G57" i="17"/>
  <c r="H55"/>
  <c r="G68" i="1"/>
  <c r="G74"/>
  <c r="G73"/>
  <c r="G67"/>
  <c r="H73"/>
  <c r="H68"/>
  <c r="H67"/>
  <c r="H74"/>
  <c r="F73" i="17"/>
  <c r="F67"/>
  <c r="F74"/>
  <c r="F68"/>
  <c r="G62" i="1"/>
  <c r="F63"/>
  <c r="F69"/>
  <c r="F70"/>
  <c r="F82"/>
  <c r="F84"/>
  <c r="F86"/>
  <c r="F87"/>
  <c r="F90"/>
  <c r="F93"/>
  <c r="E75" i="17"/>
  <c r="E83"/>
  <c r="E70"/>
  <c r="E82"/>
  <c r="E84"/>
  <c r="F63"/>
  <c r="F69"/>
  <c r="E84" i="1"/>
  <c r="H57" i="17"/>
  <c r="I55"/>
  <c r="I57"/>
  <c r="J58"/>
  <c r="J61"/>
  <c r="I57" i="1"/>
  <c r="I58"/>
  <c r="I61"/>
  <c r="J55"/>
  <c r="J57"/>
  <c r="H58" i="17"/>
  <c r="H61"/>
  <c r="G58"/>
  <c r="G61"/>
  <c r="H75" i="1"/>
  <c r="H83"/>
  <c r="G75"/>
  <c r="G83"/>
  <c r="G63"/>
  <c r="G69"/>
  <c r="G70"/>
  <c r="G82"/>
  <c r="H62"/>
  <c r="F75" i="17"/>
  <c r="F83"/>
  <c r="E86" i="1"/>
  <c r="E87"/>
  <c r="E90"/>
  <c r="E93"/>
  <c r="E86" i="17"/>
  <c r="E87"/>
  <c r="E90"/>
  <c r="E93"/>
  <c r="F70"/>
  <c r="F82"/>
  <c r="I74" i="1"/>
  <c r="I68"/>
  <c r="I67"/>
  <c r="I73"/>
  <c r="I75"/>
  <c r="I83"/>
  <c r="I58" i="17"/>
  <c r="I61"/>
  <c r="K58" i="1"/>
  <c r="K61"/>
  <c r="J58"/>
  <c r="J61"/>
  <c r="J67" i="17"/>
  <c r="J68"/>
  <c r="J74"/>
  <c r="J73"/>
  <c r="G74"/>
  <c r="G68"/>
  <c r="G73"/>
  <c r="G75"/>
  <c r="G83"/>
  <c r="G67"/>
  <c r="G62"/>
  <c r="H74"/>
  <c r="H73"/>
  <c r="H67"/>
  <c r="H68"/>
  <c r="F84"/>
  <c r="G84" i="1"/>
  <c r="G86"/>
  <c r="G87"/>
  <c r="G90"/>
  <c r="G93"/>
  <c r="F86" i="17"/>
  <c r="F87"/>
  <c r="F90"/>
  <c r="F93"/>
  <c r="H63" i="1"/>
  <c r="H69"/>
  <c r="H70"/>
  <c r="H82"/>
  <c r="H84"/>
  <c r="H86"/>
  <c r="H87"/>
  <c r="H90"/>
  <c r="H93"/>
  <c r="I62"/>
  <c r="J68"/>
  <c r="J73"/>
  <c r="J67"/>
  <c r="J74"/>
  <c r="I67" i="17"/>
  <c r="I68"/>
  <c r="I74"/>
  <c r="I73"/>
  <c r="J75"/>
  <c r="J83"/>
  <c r="K73" i="1"/>
  <c r="K67"/>
  <c r="K68"/>
  <c r="K74"/>
  <c r="G63" i="17"/>
  <c r="G69"/>
  <c r="G70"/>
  <c r="G82"/>
  <c r="G84"/>
  <c r="G86"/>
  <c r="G87"/>
  <c r="G90"/>
  <c r="G93"/>
  <c r="H62"/>
  <c r="H75"/>
  <c r="H83"/>
  <c r="J62" i="1"/>
  <c r="I63"/>
  <c r="I69"/>
  <c r="I70"/>
  <c r="I82"/>
  <c r="I84"/>
  <c r="I86"/>
  <c r="I87"/>
  <c r="I90"/>
  <c r="I93"/>
  <c r="I75" i="17"/>
  <c r="I83"/>
  <c r="K75" i="1"/>
  <c r="K83"/>
  <c r="J75"/>
  <c r="J83"/>
  <c r="I62" i="17"/>
  <c r="H63"/>
  <c r="H69"/>
  <c r="H70"/>
  <c r="H82"/>
  <c r="H84"/>
  <c r="H86"/>
  <c r="H87"/>
  <c r="H90"/>
  <c r="H93"/>
  <c r="K62" i="1"/>
  <c r="J63"/>
  <c r="J69"/>
  <c r="J70"/>
  <c r="J82"/>
  <c r="J84"/>
  <c r="J86"/>
  <c r="J87"/>
  <c r="J90"/>
  <c r="J93"/>
  <c r="I63" i="17"/>
  <c r="I69"/>
  <c r="I70"/>
  <c r="I82"/>
  <c r="I84"/>
  <c r="J62"/>
  <c r="L62" i="1"/>
  <c r="K63"/>
  <c r="K69"/>
  <c r="K70"/>
  <c r="K82"/>
  <c r="K84"/>
  <c r="K62" i="17"/>
  <c r="J63"/>
  <c r="J69"/>
  <c r="J70"/>
  <c r="J82"/>
  <c r="J84"/>
  <c r="I86"/>
  <c r="I87"/>
  <c r="I90"/>
  <c r="I93"/>
  <c r="K86" i="1"/>
  <c r="K87"/>
  <c r="K90"/>
  <c r="K93"/>
  <c r="M62"/>
  <c r="L63"/>
  <c r="L69"/>
  <c r="L70"/>
  <c r="L82"/>
  <c r="L84"/>
  <c r="J86" i="17"/>
  <c r="J87"/>
  <c r="J90"/>
  <c r="J93"/>
  <c r="K63"/>
  <c r="K69"/>
  <c r="K70"/>
  <c r="K82"/>
  <c r="K84"/>
  <c r="K86"/>
  <c r="K87"/>
  <c r="K90"/>
  <c r="K93"/>
  <c r="L62"/>
  <c r="L86" i="1"/>
  <c r="L87"/>
  <c r="L90"/>
  <c r="L93"/>
  <c r="N62"/>
  <c r="M63"/>
  <c r="M69"/>
  <c r="M70"/>
  <c r="M82"/>
  <c r="M84"/>
  <c r="M86"/>
  <c r="M87"/>
  <c r="M90"/>
  <c r="M93"/>
  <c r="L63" i="17"/>
  <c r="L69"/>
  <c r="L70"/>
  <c r="L82"/>
  <c r="L84"/>
  <c r="L86"/>
  <c r="L87"/>
  <c r="L90"/>
  <c r="L93"/>
  <c r="M62"/>
  <c r="N63" i="1"/>
  <c r="N69"/>
  <c r="N70"/>
  <c r="N82"/>
  <c r="N84"/>
  <c r="O62"/>
  <c r="M63" i="17"/>
  <c r="M69"/>
  <c r="M70"/>
  <c r="M82"/>
  <c r="M84"/>
  <c r="M86"/>
  <c r="M87"/>
  <c r="M90"/>
  <c r="M93"/>
  <c r="N62"/>
  <c r="P62" i="1"/>
  <c r="O63"/>
  <c r="O69"/>
  <c r="O70"/>
  <c r="O82"/>
  <c r="O84"/>
  <c r="N86"/>
  <c r="N87"/>
  <c r="N90"/>
  <c r="N93"/>
  <c r="O62" i="17"/>
  <c r="N63"/>
  <c r="N69"/>
  <c r="N70"/>
  <c r="N82"/>
  <c r="N84"/>
  <c r="N86"/>
  <c r="N87"/>
  <c r="N90"/>
  <c r="N93"/>
  <c r="O86" i="1"/>
  <c r="O87"/>
  <c r="O90"/>
  <c r="O93"/>
  <c r="Q62"/>
  <c r="Q63"/>
  <c r="Q69"/>
  <c r="Q70"/>
  <c r="Q82"/>
  <c r="Q84"/>
  <c r="P63"/>
  <c r="P69"/>
  <c r="P70"/>
  <c r="P82"/>
  <c r="P84"/>
  <c r="O63" i="17"/>
  <c r="O69"/>
  <c r="O70"/>
  <c r="O82"/>
  <c r="O84"/>
  <c r="P62"/>
  <c r="P86" i="1"/>
  <c r="P87"/>
  <c r="P90"/>
  <c r="P93"/>
  <c r="Q86"/>
  <c r="Q87"/>
  <c r="Q90"/>
  <c r="Q93"/>
  <c r="B95"/>
  <c r="F6"/>
  <c r="O86" i="17"/>
  <c r="O87"/>
  <c r="O90"/>
  <c r="O93"/>
  <c r="Q62"/>
  <c r="Q63"/>
  <c r="Q69"/>
  <c r="Q70"/>
  <c r="Q82"/>
  <c r="Q84"/>
  <c r="Q86"/>
  <c r="Q87"/>
  <c r="Q90"/>
  <c r="Q93"/>
  <c r="P63"/>
  <c r="P69"/>
  <c r="P70"/>
  <c r="P82"/>
  <c r="P84"/>
  <c r="P86"/>
  <c r="P87"/>
  <c r="P90"/>
  <c r="P93"/>
  <c r="K7" i="1"/>
  <c r="K8"/>
  <c r="B95" i="17"/>
  <c r="F6"/>
  <c r="K7"/>
  <c r="K8"/>
</calcChain>
</file>

<file path=xl/comments1.xml><?xml version="1.0" encoding="utf-8"?>
<comments xmlns="http://schemas.openxmlformats.org/spreadsheetml/2006/main">
  <authors>
    <author>Steve.Powell</author>
  </authors>
  <commentList>
    <comment ref="F6" authorId="0">
      <text>
        <r>
          <rPr>
            <b/>
            <sz val="8"/>
            <color indexed="81"/>
            <rFont val="Tahoma"/>
            <family val="2"/>
          </rPr>
          <t>Forecast</t>
        </r>
        <r>
          <rPr>
            <sz val="8"/>
            <color indexed="81"/>
            <rFont val="Tahoma"/>
            <family val="2"/>
          </rPr>
          <t>: NPV (Direct)</t>
        </r>
      </text>
    </comment>
    <comment ref="D21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D21
  Custom distribution</t>
        </r>
      </text>
    </comment>
    <comment ref="D23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D23
  Custom distribution</t>
        </r>
      </text>
    </comment>
    <comment ref="D24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D24
  Custom distribution</t>
        </r>
      </text>
    </comment>
    <comment ref="D28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D28
  Custom distribution</t>
        </r>
      </text>
    </comment>
    <comment ref="D29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D29
  Custom distribution</t>
        </r>
      </text>
    </comment>
    <comment ref="D32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D32
  Custom distribution</t>
        </r>
      </text>
    </comment>
    <comment ref="D36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D40
  Custom distribution</t>
        </r>
      </text>
    </comment>
    <comment ref="D37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D41
  Custom distribution</t>
        </r>
      </text>
    </comment>
    <comment ref="D40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D44
  Custom distribution</t>
        </r>
      </text>
    </comment>
    <comment ref="D41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D45
  Custom distribution</t>
        </r>
      </text>
    </comment>
    <comment ref="D42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D46
  Custom distribution</t>
        </r>
      </text>
    </comment>
    <comment ref="D43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D47
  Custom distribution</t>
        </r>
      </text>
    </comment>
    <comment ref="D45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D49
  Custom distribution</t>
        </r>
      </text>
    </comment>
  </commentList>
</comments>
</file>

<file path=xl/comments2.xml><?xml version="1.0" encoding="utf-8"?>
<comments xmlns="http://schemas.openxmlformats.org/spreadsheetml/2006/main">
  <authors>
    <author>Steve.Powell</author>
  </authors>
  <commentList>
    <comment ref="F6" authorId="0">
      <text>
        <r>
          <rPr>
            <b/>
            <sz val="8"/>
            <color indexed="81"/>
            <rFont val="Tahoma"/>
            <family val="2"/>
          </rPr>
          <t>Forecast</t>
        </r>
        <r>
          <rPr>
            <sz val="8"/>
            <color indexed="81"/>
            <rFont val="Tahoma"/>
            <family val="2"/>
          </rPr>
          <t>: NPV (License)</t>
        </r>
      </text>
    </comment>
    <comment ref="D21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D21
  Custom distribution</t>
        </r>
      </text>
    </comment>
    <comment ref="D23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D23
  Custom distribution</t>
        </r>
      </text>
    </comment>
    <comment ref="D24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D24
  Custom distribution</t>
        </r>
      </text>
    </comment>
    <comment ref="D28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D28
  Custom distribution</t>
        </r>
      </text>
    </comment>
    <comment ref="D29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D29
  Custom distribution</t>
        </r>
      </text>
    </comment>
    <comment ref="D32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D32
  Custom distribution</t>
        </r>
      </text>
    </comment>
    <comment ref="D36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D40
  Custom distribution</t>
        </r>
      </text>
    </comment>
    <comment ref="D37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D41
  Custom distribution</t>
        </r>
      </text>
    </comment>
    <comment ref="D40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D44
  Custom distribution</t>
        </r>
      </text>
    </comment>
    <comment ref="D41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D45
  Custom distribution</t>
        </r>
      </text>
    </comment>
    <comment ref="D42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D46
  Custom distribution</t>
        </r>
      </text>
    </comment>
    <comment ref="D43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D47
  Custom distribution</t>
        </r>
      </text>
    </comment>
    <comment ref="D45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D49
  Custom distribution</t>
        </r>
      </text>
    </comment>
  </commentList>
</comments>
</file>

<file path=xl/sharedStrings.xml><?xml version="1.0" encoding="utf-8"?>
<sst xmlns="http://schemas.openxmlformats.org/spreadsheetml/2006/main" count="182" uniqueCount="75">
  <si>
    <t>MediDevice</t>
  </si>
  <si>
    <t xml:space="preserve">Licensing (0/1)? </t>
  </si>
  <si>
    <t>Parameters</t>
  </si>
  <si>
    <t>Revenue</t>
  </si>
  <si>
    <t xml:space="preserve">Operating Cost </t>
  </si>
  <si>
    <t>Capital Expenditure</t>
  </si>
  <si>
    <t>Income Statement</t>
  </si>
  <si>
    <t>Cash Flow</t>
  </si>
  <si>
    <t>Cost</t>
  </si>
  <si>
    <t>EBITDA</t>
  </si>
  <si>
    <t>Taxes</t>
  </si>
  <si>
    <t>NIAT</t>
  </si>
  <si>
    <t>Depreciation</t>
  </si>
  <si>
    <t>CAPX</t>
  </si>
  <si>
    <t>Manufacturing plant cost</t>
  </si>
  <si>
    <t>Total cost</t>
  </si>
  <si>
    <t>COGS</t>
  </si>
  <si>
    <t>Sales force cost</t>
  </si>
  <si>
    <t>Cash flow</t>
  </si>
  <si>
    <t xml:space="preserve">   US</t>
  </si>
  <si>
    <t xml:space="preserve">   Europe</t>
  </si>
  <si>
    <t xml:space="preserve">   Japan</t>
  </si>
  <si>
    <t>Total</t>
  </si>
  <si>
    <t>Number of doctor's offices</t>
  </si>
  <si>
    <t>Potential users - total</t>
  </si>
  <si>
    <t>Potential users - new</t>
  </si>
  <si>
    <t>Market penetration</t>
  </si>
  <si>
    <t xml:space="preserve">   launch year</t>
  </si>
  <si>
    <t>First year</t>
  </si>
  <si>
    <t xml:space="preserve">   entry year</t>
  </si>
  <si>
    <t>MediDevice share</t>
  </si>
  <si>
    <t>Unit sales</t>
  </si>
  <si>
    <t>Cumulative unit sales</t>
  </si>
  <si>
    <t>Prices</t>
  </si>
  <si>
    <t xml:space="preserve">   device</t>
  </si>
  <si>
    <t xml:space="preserve">   materials</t>
  </si>
  <si>
    <t>MediDevice installed base</t>
  </si>
  <si>
    <t>Revenues</t>
  </si>
  <si>
    <t xml:space="preserve">   new devices</t>
  </si>
  <si>
    <t>Costs</t>
  </si>
  <si>
    <t xml:space="preserve">   unit manufacturing</t>
  </si>
  <si>
    <t xml:space="preserve">   sales force</t>
  </si>
  <si>
    <t>Tax rate</t>
  </si>
  <si>
    <t>Discount rate</t>
  </si>
  <si>
    <t>NPV</t>
  </si>
  <si>
    <t xml:space="preserve">   peak year - base</t>
  </si>
  <si>
    <t xml:space="preserve">      direct sales</t>
  </si>
  <si>
    <t xml:space="preserve">      licensing</t>
  </si>
  <si>
    <t xml:space="preserve">   licensing benefit</t>
  </si>
  <si>
    <t xml:space="preserve">   licensing fee</t>
  </si>
  <si>
    <t xml:space="preserve">   peak year - actual</t>
  </si>
  <si>
    <t xml:space="preserve">   US plant cost</t>
  </si>
  <si>
    <t xml:space="preserve">   ROW plant cost</t>
  </si>
  <si>
    <t xml:space="preserve">   depreciation  lifetime</t>
  </si>
  <si>
    <t>Third generation</t>
  </si>
  <si>
    <t>Second generation</t>
  </si>
  <si>
    <t xml:space="preserve">   share of installed base captured</t>
  </si>
  <si>
    <t>Decisions</t>
  </si>
  <si>
    <t>Benchmarks</t>
  </si>
  <si>
    <t>direct sales</t>
  </si>
  <si>
    <t>licensing</t>
  </si>
  <si>
    <t>% changes</t>
  </si>
  <si>
    <t xml:space="preserve"> </t>
  </si>
  <si>
    <t>Direct Sales</t>
  </si>
  <si>
    <t>Licensing</t>
  </si>
  <si>
    <t>M2</t>
  </si>
  <si>
    <t>Figure 7.13</t>
  </si>
  <si>
    <t>Figure 7.14</t>
  </si>
  <si>
    <t>SGP/rjb</t>
  </si>
  <si>
    <t xml:space="preserve">   initial level</t>
  </si>
  <si>
    <t xml:space="preserve">   peak level</t>
  </si>
  <si>
    <t xml:space="preserve">Forecast: NPV (M2) </t>
  </si>
  <si>
    <t>Percentile</t>
  </si>
  <si>
    <t>Forecast values</t>
  </si>
  <si>
    <t>NPV Percentiles (M2)</t>
  </si>
</sst>
</file>

<file path=xl/styles.xml><?xml version="1.0" encoding="utf-8"?>
<styleSheet xmlns="http://schemas.openxmlformats.org/spreadsheetml/2006/main">
  <numFmts count="1">
    <numFmt numFmtId="167" formatCode="#,##0.0"/>
  </numFmts>
  <fonts count="7">
    <font>
      <sz val="12"/>
      <name val="Times New Roman"/>
    </font>
    <font>
      <sz val="12"/>
      <name val="Times New Roman"/>
    </font>
    <font>
      <b/>
      <sz val="12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00FFF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15" fontId="2" fillId="0" borderId="0" xfId="0" applyNumberFormat="1" applyFont="1"/>
    <xf numFmtId="0" fontId="0" fillId="0" borderId="0" xfId="0" quotePrefix="1" applyAlignment="1">
      <alignment horizontal="left"/>
    </xf>
    <xf numFmtId="9" fontId="0" fillId="0" borderId="0" xfId="0" applyNumberFormat="1"/>
    <xf numFmtId="2" fontId="0" fillId="0" borderId="0" xfId="0" applyNumberFormat="1"/>
    <xf numFmtId="1" fontId="0" fillId="0" borderId="0" xfId="0" applyNumberFormat="1"/>
    <xf numFmtId="3" fontId="0" fillId="0" borderId="0" xfId="0" applyNumberFormat="1"/>
    <xf numFmtId="167" fontId="0" fillId="0" borderId="0" xfId="0" applyNumberFormat="1"/>
    <xf numFmtId="167" fontId="2" fillId="0" borderId="0" xfId="0" applyNumberFormat="1" applyFont="1"/>
    <xf numFmtId="0" fontId="2" fillId="0" borderId="1" xfId="0" applyFont="1" applyBorder="1"/>
    <xf numFmtId="0" fontId="2" fillId="0" borderId="0" xfId="0" applyFont="1" applyAlignment="1">
      <alignment horizontal="left"/>
    </xf>
    <xf numFmtId="0" fontId="0" fillId="0" borderId="0" xfId="0" applyFill="1"/>
    <xf numFmtId="0" fontId="0" fillId="2" borderId="0" xfId="0" applyFill="1"/>
    <xf numFmtId="0" fontId="4" fillId="0" borderId="0" xfId="0" applyFont="1"/>
    <xf numFmtId="9" fontId="0" fillId="0" borderId="0" xfId="1" applyFont="1"/>
    <xf numFmtId="167" fontId="0" fillId="3" borderId="2" xfId="0" applyNumberFormat="1" applyFill="1" applyBorder="1"/>
    <xf numFmtId="4" fontId="0" fillId="0" borderId="0" xfId="0" applyNumberFormat="1"/>
    <xf numFmtId="0" fontId="2" fillId="0" borderId="3" xfId="0" applyFont="1" applyBorder="1"/>
    <xf numFmtId="0" fontId="0" fillId="0" borderId="3" xfId="0" applyBorder="1"/>
    <xf numFmtId="9" fontId="0" fillId="0" borderId="3" xfId="0" applyNumberFormat="1" applyBorder="1"/>
    <xf numFmtId="9" fontId="0" fillId="0" borderId="4" xfId="0" applyNumberFormat="1" applyBorder="1"/>
    <xf numFmtId="0" fontId="0" fillId="0" borderId="5" xfId="0" applyBorder="1"/>
    <xf numFmtId="0" fontId="0" fillId="0" borderId="5" xfId="0" applyBorder="1" applyAlignment="1">
      <alignment horizontal="right"/>
    </xf>
    <xf numFmtId="1" fontId="0" fillId="0" borderId="4" xfId="0" applyNumberFormat="1" applyBorder="1"/>
    <xf numFmtId="1" fontId="0" fillId="0" borderId="3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5</xdr:row>
      <xdr:rowOff>28575</xdr:rowOff>
    </xdr:from>
    <xdr:to>
      <xdr:col>8</xdr:col>
      <xdr:colOff>571500</xdr:colOff>
      <xdr:row>23</xdr:row>
      <xdr:rowOff>190500</xdr:rowOff>
    </xdr:to>
    <xdr:pic>
      <xdr:nvPicPr>
        <xdr:cNvPr id="378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9150" y="1028700"/>
          <a:ext cx="5238750" cy="3762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3</xdr:row>
      <xdr:rowOff>9525</xdr:rowOff>
    </xdr:from>
    <xdr:to>
      <xdr:col>13</xdr:col>
      <xdr:colOff>9525</xdr:colOff>
      <xdr:row>19</xdr:row>
      <xdr:rowOff>95250</xdr:rowOff>
    </xdr:to>
    <xdr:pic>
      <xdr:nvPicPr>
        <xdr:cNvPr id="38914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38275" y="609600"/>
          <a:ext cx="7486650" cy="3286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3</xdr:row>
      <xdr:rowOff>57150</xdr:rowOff>
    </xdr:from>
    <xdr:to>
      <xdr:col>13</xdr:col>
      <xdr:colOff>38100</xdr:colOff>
      <xdr:row>19</xdr:row>
      <xdr:rowOff>142875</xdr:rowOff>
    </xdr:to>
    <xdr:pic>
      <xdr:nvPicPr>
        <xdr:cNvPr id="3993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6850" y="657225"/>
          <a:ext cx="7486650" cy="3286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3</xdr:row>
      <xdr:rowOff>9525</xdr:rowOff>
    </xdr:from>
    <xdr:to>
      <xdr:col>13</xdr:col>
      <xdr:colOff>9525</xdr:colOff>
      <xdr:row>19</xdr:row>
      <xdr:rowOff>95250</xdr:rowOff>
    </xdr:to>
    <xdr:pic>
      <xdr:nvPicPr>
        <xdr:cNvPr id="10338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38275" y="609600"/>
          <a:ext cx="7486650" cy="3305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95250</xdr:colOff>
      <xdr:row>26</xdr:row>
      <xdr:rowOff>57150</xdr:rowOff>
    </xdr:from>
    <xdr:to>
      <xdr:col>13</xdr:col>
      <xdr:colOff>38100</xdr:colOff>
      <xdr:row>42</xdr:row>
      <xdr:rowOff>142875</xdr:rowOff>
    </xdr:to>
    <xdr:pic>
      <xdr:nvPicPr>
        <xdr:cNvPr id="10339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66850" y="5276850"/>
          <a:ext cx="7486650" cy="3286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12</xdr:col>
      <xdr:colOff>619125</xdr:colOff>
      <xdr:row>60</xdr:row>
      <xdr:rowOff>85725</xdr:rowOff>
    </xdr:to>
    <xdr:pic>
      <xdr:nvPicPr>
        <xdr:cNvPr id="1034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71600" y="8820150"/>
          <a:ext cx="7477125" cy="3286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24</xdr:col>
      <xdr:colOff>619125</xdr:colOff>
      <xdr:row>19</xdr:row>
      <xdr:rowOff>85725</xdr:rowOff>
    </xdr:to>
    <xdr:pic>
      <xdr:nvPicPr>
        <xdr:cNvPr id="10341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01200" y="600075"/>
          <a:ext cx="7477125" cy="3305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3</xdr:row>
      <xdr:rowOff>0</xdr:rowOff>
    </xdr:from>
    <xdr:to>
      <xdr:col>35</xdr:col>
      <xdr:colOff>361950</xdr:colOff>
      <xdr:row>19</xdr:row>
      <xdr:rowOff>66675</xdr:rowOff>
    </xdr:to>
    <xdr:pic>
      <xdr:nvPicPr>
        <xdr:cNvPr id="10342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1516975" y="600075"/>
          <a:ext cx="5162550" cy="3286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24</xdr:col>
      <xdr:colOff>361950</xdr:colOff>
      <xdr:row>42</xdr:row>
      <xdr:rowOff>85725</xdr:rowOff>
    </xdr:to>
    <xdr:pic>
      <xdr:nvPicPr>
        <xdr:cNvPr id="10343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658600" y="5219700"/>
          <a:ext cx="5162550" cy="3286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workbookViewId="0"/>
  </sheetViews>
  <sheetFormatPr defaultRowHeight="15.75"/>
  <sheetData/>
  <phoneticPr fontId="3" type="noConversion"/>
  <pageMargins left="0.75" right="0.75" top="1" bottom="1" header="0.5" footer="0.5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Q95"/>
  <sheetViews>
    <sheetView tabSelected="1" topLeftCell="A7" zoomScale="60" zoomScaleNormal="60" workbookViewId="0">
      <selection activeCell="D21" sqref="D21"/>
    </sheetView>
  </sheetViews>
  <sheetFormatPr defaultRowHeight="15.75"/>
  <cols>
    <col min="1" max="1" width="17.375" style="1" customWidth="1"/>
    <col min="2" max="2" width="26.625" customWidth="1"/>
  </cols>
  <sheetData>
    <row r="1" spans="1:11">
      <c r="A1" s="1" t="s">
        <v>0</v>
      </c>
      <c r="B1" s="1" t="s">
        <v>65</v>
      </c>
    </row>
    <row r="3" spans="1:11">
      <c r="A3" s="2"/>
    </row>
    <row r="5" spans="1:11" ht="16.5" thickBot="1"/>
    <row r="6" spans="1:11" ht="16.5" thickBot="1">
      <c r="A6" s="11" t="s">
        <v>57</v>
      </c>
      <c r="B6" s="1"/>
      <c r="E6" s="10" t="s">
        <v>44</v>
      </c>
      <c r="F6" s="16">
        <f>B95</f>
        <v>268.06076505267851</v>
      </c>
      <c r="H6" t="s">
        <v>58</v>
      </c>
      <c r="K6" t="s">
        <v>61</v>
      </c>
    </row>
    <row r="7" spans="1:11">
      <c r="B7" t="s">
        <v>1</v>
      </c>
      <c r="C7">
        <v>0</v>
      </c>
      <c r="I7" t="s">
        <v>59</v>
      </c>
      <c r="J7" s="6">
        <v>194.44851150686523</v>
      </c>
      <c r="K7" s="5">
        <f>(F6-J7)/J7</f>
        <v>0.37856938567109732</v>
      </c>
    </row>
    <row r="8" spans="1:11">
      <c r="I8" t="s">
        <v>60</v>
      </c>
      <c r="J8" s="6">
        <v>211.66526358993758</v>
      </c>
      <c r="K8" s="5">
        <f>(F6-J8)/J8</f>
        <v>0.26643720611614768</v>
      </c>
    </row>
    <row r="9" spans="1:11">
      <c r="A9" s="1" t="s">
        <v>2</v>
      </c>
    </row>
    <row r="10" spans="1:11">
      <c r="B10" s="3" t="s">
        <v>23</v>
      </c>
    </row>
    <row r="11" spans="1:11">
      <c r="B11" t="s">
        <v>19</v>
      </c>
      <c r="C11">
        <v>600</v>
      </c>
      <c r="E11" s="12" t="s">
        <v>62</v>
      </c>
    </row>
    <row r="12" spans="1:11">
      <c r="B12" t="s">
        <v>20</v>
      </c>
      <c r="C12">
        <v>450</v>
      </c>
    </row>
    <row r="13" spans="1:11">
      <c r="B13" t="s">
        <v>21</v>
      </c>
      <c r="C13">
        <v>140</v>
      </c>
    </row>
    <row r="15" spans="1:11">
      <c r="B15" t="s">
        <v>28</v>
      </c>
      <c r="C15">
        <v>2009</v>
      </c>
    </row>
    <row r="16" spans="1:11">
      <c r="B16" t="s">
        <v>42</v>
      </c>
      <c r="C16" s="4">
        <v>0.4</v>
      </c>
    </row>
    <row r="17" spans="2:7">
      <c r="B17" t="s">
        <v>43</v>
      </c>
      <c r="C17" s="4">
        <v>0.1</v>
      </c>
    </row>
    <row r="19" spans="2:7">
      <c r="B19" t="s">
        <v>26</v>
      </c>
    </row>
    <row r="20" spans="2:7">
      <c r="B20" t="s">
        <v>27</v>
      </c>
      <c r="C20">
        <v>2010</v>
      </c>
    </row>
    <row r="21" spans="2:7">
      <c r="B21" s="3" t="s">
        <v>45</v>
      </c>
      <c r="C21">
        <f>INDEX(E21:G21,D21)</f>
        <v>2017</v>
      </c>
      <c r="D21" s="13">
        <v>3</v>
      </c>
      <c r="E21">
        <v>2012</v>
      </c>
      <c r="F21">
        <v>2014</v>
      </c>
      <c r="G21">
        <v>2017</v>
      </c>
    </row>
    <row r="22" spans="2:7">
      <c r="B22" s="14" t="s">
        <v>69</v>
      </c>
      <c r="C22" s="4">
        <v>0</v>
      </c>
    </row>
    <row r="23" spans="2:7">
      <c r="B23" s="14" t="s">
        <v>70</v>
      </c>
      <c r="C23" s="5">
        <f>INDEX(E23:G23,D23)</f>
        <v>0.1</v>
      </c>
      <c r="D23" s="13">
        <v>2</v>
      </c>
      <c r="E23" s="4">
        <v>0.05</v>
      </c>
      <c r="F23" s="4">
        <v>0.1</v>
      </c>
      <c r="G23" s="4">
        <v>0.15</v>
      </c>
    </row>
    <row r="24" spans="2:7">
      <c r="B24" t="s">
        <v>48</v>
      </c>
      <c r="C24">
        <f>INDEX(E24:G24,D24)</f>
        <v>1</v>
      </c>
      <c r="D24" s="13">
        <v>2</v>
      </c>
      <c r="E24">
        <v>0</v>
      </c>
      <c r="F24">
        <v>1</v>
      </c>
      <c r="G24">
        <v>2</v>
      </c>
    </row>
    <row r="25" spans="2:7">
      <c r="B25" t="s">
        <v>50</v>
      </c>
      <c r="C25" s="6">
        <f>MAX(C21-C7*C24,C20)</f>
        <v>2017</v>
      </c>
    </row>
    <row r="27" spans="2:7">
      <c r="B27" s="3" t="s">
        <v>55</v>
      </c>
    </row>
    <row r="28" spans="2:7">
      <c r="B28" t="s">
        <v>29</v>
      </c>
      <c r="C28">
        <f>INDEX(E28:G28,D28)</f>
        <v>2019</v>
      </c>
      <c r="D28" s="13">
        <v>3</v>
      </c>
      <c r="E28">
        <v>2013</v>
      </c>
      <c r="F28">
        <v>2015</v>
      </c>
      <c r="G28">
        <v>2019</v>
      </c>
    </row>
    <row r="29" spans="2:7">
      <c r="B29" s="3" t="s">
        <v>56</v>
      </c>
      <c r="C29" s="5">
        <f>INDEX(E29:G29,D29)</f>
        <v>0.8</v>
      </c>
      <c r="D29" s="13">
        <v>3</v>
      </c>
      <c r="E29" s="4">
        <v>0.5</v>
      </c>
      <c r="F29" s="4">
        <v>0.7</v>
      </c>
      <c r="G29" s="4">
        <v>0.8</v>
      </c>
    </row>
    <row r="30" spans="2:7">
      <c r="C30" s="4"/>
    </row>
    <row r="31" spans="2:7">
      <c r="B31" t="s">
        <v>54</v>
      </c>
      <c r="C31" s="4"/>
    </row>
    <row r="32" spans="2:7">
      <c r="B32" t="s">
        <v>29</v>
      </c>
      <c r="C32">
        <f>INDEX(E32:G32,D32)</f>
        <v>2019</v>
      </c>
      <c r="D32" s="13">
        <v>2</v>
      </c>
      <c r="E32">
        <v>2018</v>
      </c>
      <c r="F32">
        <v>2019</v>
      </c>
      <c r="G32">
        <v>2023</v>
      </c>
    </row>
    <row r="33" spans="1:17">
      <c r="B33" s="3" t="s">
        <v>56</v>
      </c>
      <c r="C33" s="15">
        <v>1</v>
      </c>
      <c r="D33" s="12"/>
      <c r="E33" s="4"/>
      <c r="F33" s="4"/>
      <c r="G33" s="4"/>
    </row>
    <row r="34" spans="1:17">
      <c r="C34" s="4"/>
    </row>
    <row r="35" spans="1:17">
      <c r="B35" t="s">
        <v>33</v>
      </c>
      <c r="C35" s="4"/>
    </row>
    <row r="36" spans="1:17">
      <c r="B36" t="s">
        <v>34</v>
      </c>
      <c r="C36" s="6">
        <f>INDEX(E36:G36,D36)</f>
        <v>10</v>
      </c>
      <c r="D36" s="13">
        <v>2</v>
      </c>
      <c r="E36">
        <v>8</v>
      </c>
      <c r="F36">
        <v>10</v>
      </c>
      <c r="G36">
        <v>12</v>
      </c>
    </row>
    <row r="37" spans="1:17">
      <c r="B37" t="s">
        <v>35</v>
      </c>
      <c r="C37" s="6">
        <f>INDEX(E37:G37,D37)</f>
        <v>2</v>
      </c>
      <c r="D37" s="13">
        <v>3</v>
      </c>
      <c r="E37">
        <v>0.5</v>
      </c>
      <c r="F37">
        <v>1</v>
      </c>
      <c r="G37">
        <v>2</v>
      </c>
    </row>
    <row r="38" spans="1:17">
      <c r="C38" s="4"/>
    </row>
    <row r="39" spans="1:17">
      <c r="B39" t="s">
        <v>39</v>
      </c>
      <c r="C39" s="4"/>
    </row>
    <row r="40" spans="1:17">
      <c r="B40" t="s">
        <v>40</v>
      </c>
      <c r="C40" s="6">
        <f>INDEX(E40:G40,D40)</f>
        <v>5</v>
      </c>
      <c r="D40" s="13">
        <v>3</v>
      </c>
      <c r="E40">
        <v>3</v>
      </c>
      <c r="F40" s="6">
        <v>4</v>
      </c>
      <c r="G40">
        <v>5</v>
      </c>
    </row>
    <row r="41" spans="1:17">
      <c r="B41" t="s">
        <v>41</v>
      </c>
      <c r="C41" s="6">
        <f>INDEX(E41:G41,D41)</f>
        <v>10</v>
      </c>
      <c r="D41" s="13">
        <v>1</v>
      </c>
      <c r="E41">
        <v>10</v>
      </c>
      <c r="F41" s="6">
        <v>15</v>
      </c>
      <c r="G41">
        <v>20</v>
      </c>
    </row>
    <row r="42" spans="1:17">
      <c r="B42" s="3" t="s">
        <v>51</v>
      </c>
      <c r="C42" s="6">
        <f>INDEX(E42:G42,D42)</f>
        <v>20</v>
      </c>
      <c r="D42" s="13">
        <v>1</v>
      </c>
      <c r="E42">
        <v>20</v>
      </c>
      <c r="F42">
        <v>25</v>
      </c>
      <c r="G42">
        <v>35</v>
      </c>
    </row>
    <row r="43" spans="1:17">
      <c r="B43" s="3" t="s">
        <v>52</v>
      </c>
      <c r="C43" s="6">
        <f>INDEX(E43:G43,D43)</f>
        <v>35</v>
      </c>
      <c r="D43" s="13">
        <v>3</v>
      </c>
      <c r="E43">
        <v>15</v>
      </c>
      <c r="F43">
        <v>20</v>
      </c>
      <c r="G43">
        <v>35</v>
      </c>
    </row>
    <row r="44" spans="1:17">
      <c r="B44" s="3" t="s">
        <v>53</v>
      </c>
      <c r="C44">
        <v>10</v>
      </c>
      <c r="F44" t="s">
        <v>62</v>
      </c>
    </row>
    <row r="45" spans="1:17">
      <c r="B45" t="s">
        <v>49</v>
      </c>
      <c r="C45" s="5">
        <f>INDEX(E45:G45,D45)</f>
        <v>0.6</v>
      </c>
      <c r="D45" s="13">
        <v>3</v>
      </c>
      <c r="E45" s="4">
        <v>0.4</v>
      </c>
      <c r="F45" s="4">
        <v>0.5</v>
      </c>
      <c r="G45" s="4">
        <v>0.6</v>
      </c>
    </row>
    <row r="47" spans="1:17">
      <c r="C47" s="1">
        <f>C15</f>
        <v>2009</v>
      </c>
      <c r="D47" s="1">
        <f>C47+1</f>
        <v>2010</v>
      </c>
      <c r="E47" s="1">
        <f t="shared" ref="E47:Q47" si="0">D47+1</f>
        <v>2011</v>
      </c>
      <c r="F47" s="1">
        <f t="shared" si="0"/>
        <v>2012</v>
      </c>
      <c r="G47" s="1">
        <f t="shared" si="0"/>
        <v>2013</v>
      </c>
      <c r="H47" s="1">
        <f t="shared" si="0"/>
        <v>2014</v>
      </c>
      <c r="I47" s="1">
        <f t="shared" si="0"/>
        <v>2015</v>
      </c>
      <c r="J47" s="1">
        <f t="shared" si="0"/>
        <v>2016</v>
      </c>
      <c r="K47" s="1">
        <f t="shared" si="0"/>
        <v>2017</v>
      </c>
      <c r="L47" s="1">
        <f t="shared" si="0"/>
        <v>2018</v>
      </c>
      <c r="M47" s="1">
        <f t="shared" si="0"/>
        <v>2019</v>
      </c>
      <c r="N47" s="1">
        <f t="shared" si="0"/>
        <v>2020</v>
      </c>
      <c r="O47" s="1">
        <f t="shared" si="0"/>
        <v>2021</v>
      </c>
      <c r="P47" s="1">
        <f t="shared" si="0"/>
        <v>2022</v>
      </c>
      <c r="Q47" s="1">
        <f t="shared" si="0"/>
        <v>2023</v>
      </c>
    </row>
    <row r="48" spans="1:17">
      <c r="A48" s="1" t="s">
        <v>3</v>
      </c>
    </row>
    <row r="49" spans="2:17">
      <c r="B49" s="3" t="s">
        <v>23</v>
      </c>
    </row>
    <row r="50" spans="2:17">
      <c r="B50" t="s">
        <v>19</v>
      </c>
      <c r="C50">
        <f>C11</f>
        <v>600</v>
      </c>
      <c r="D50">
        <f>C50</f>
        <v>600</v>
      </c>
      <c r="E50">
        <f t="shared" ref="E50:Q50" si="1">D50</f>
        <v>600</v>
      </c>
      <c r="F50">
        <f t="shared" si="1"/>
        <v>600</v>
      </c>
      <c r="G50">
        <f t="shared" si="1"/>
        <v>600</v>
      </c>
      <c r="H50">
        <f t="shared" si="1"/>
        <v>600</v>
      </c>
      <c r="I50">
        <f t="shared" si="1"/>
        <v>600</v>
      </c>
      <c r="J50">
        <f t="shared" si="1"/>
        <v>600</v>
      </c>
      <c r="K50">
        <f t="shared" si="1"/>
        <v>600</v>
      </c>
      <c r="L50">
        <f t="shared" si="1"/>
        <v>600</v>
      </c>
      <c r="M50">
        <f t="shared" si="1"/>
        <v>600</v>
      </c>
      <c r="N50">
        <f t="shared" si="1"/>
        <v>600</v>
      </c>
      <c r="O50">
        <f t="shared" si="1"/>
        <v>600</v>
      </c>
      <c r="P50">
        <f t="shared" si="1"/>
        <v>600</v>
      </c>
      <c r="Q50">
        <f t="shared" si="1"/>
        <v>600</v>
      </c>
    </row>
    <row r="51" spans="2:17">
      <c r="B51" t="s">
        <v>20</v>
      </c>
      <c r="C51">
        <f>C12</f>
        <v>450</v>
      </c>
      <c r="D51">
        <f t="shared" ref="D51:Q52" si="2">C51</f>
        <v>450</v>
      </c>
      <c r="E51">
        <f t="shared" si="2"/>
        <v>450</v>
      </c>
      <c r="F51">
        <f t="shared" si="2"/>
        <v>450</v>
      </c>
      <c r="G51">
        <f t="shared" si="2"/>
        <v>450</v>
      </c>
      <c r="H51">
        <f t="shared" si="2"/>
        <v>450</v>
      </c>
      <c r="I51">
        <f t="shared" si="2"/>
        <v>450</v>
      </c>
      <c r="J51">
        <f t="shared" si="2"/>
        <v>450</v>
      </c>
      <c r="K51">
        <f t="shared" si="2"/>
        <v>450</v>
      </c>
      <c r="L51">
        <f t="shared" si="2"/>
        <v>450</v>
      </c>
      <c r="M51">
        <f t="shared" si="2"/>
        <v>450</v>
      </c>
      <c r="N51">
        <f t="shared" si="2"/>
        <v>450</v>
      </c>
      <c r="O51">
        <f t="shared" si="2"/>
        <v>450</v>
      </c>
      <c r="P51">
        <f t="shared" si="2"/>
        <v>450</v>
      </c>
      <c r="Q51">
        <f t="shared" si="2"/>
        <v>450</v>
      </c>
    </row>
    <row r="52" spans="2:17">
      <c r="B52" t="s">
        <v>21</v>
      </c>
      <c r="C52">
        <f>C13</f>
        <v>140</v>
      </c>
      <c r="D52">
        <f t="shared" si="2"/>
        <v>140</v>
      </c>
      <c r="E52">
        <f t="shared" si="2"/>
        <v>140</v>
      </c>
      <c r="F52">
        <f t="shared" si="2"/>
        <v>140</v>
      </c>
      <c r="G52">
        <f t="shared" si="2"/>
        <v>140</v>
      </c>
      <c r="H52">
        <f t="shared" si="2"/>
        <v>140</v>
      </c>
      <c r="I52">
        <f t="shared" si="2"/>
        <v>140</v>
      </c>
      <c r="J52">
        <f t="shared" si="2"/>
        <v>140</v>
      </c>
      <c r="K52">
        <f t="shared" si="2"/>
        <v>140</v>
      </c>
      <c r="L52">
        <f t="shared" si="2"/>
        <v>140</v>
      </c>
      <c r="M52">
        <f t="shared" si="2"/>
        <v>140</v>
      </c>
      <c r="N52">
        <f t="shared" si="2"/>
        <v>140</v>
      </c>
      <c r="O52">
        <f t="shared" si="2"/>
        <v>140</v>
      </c>
      <c r="P52">
        <f t="shared" si="2"/>
        <v>140</v>
      </c>
      <c r="Q52">
        <f t="shared" si="2"/>
        <v>140</v>
      </c>
    </row>
    <row r="53" spans="2:17">
      <c r="B53" t="s">
        <v>22</v>
      </c>
      <c r="C53">
        <f>SUM(C50:C52)</f>
        <v>1190</v>
      </c>
      <c r="D53">
        <f t="shared" ref="D53:Q53" si="3">SUM(D50:D52)</f>
        <v>1190</v>
      </c>
      <c r="E53">
        <f t="shared" si="3"/>
        <v>1190</v>
      </c>
      <c r="F53">
        <f t="shared" si="3"/>
        <v>1190</v>
      </c>
      <c r="G53">
        <f t="shared" si="3"/>
        <v>1190</v>
      </c>
      <c r="H53">
        <f t="shared" si="3"/>
        <v>1190</v>
      </c>
      <c r="I53">
        <f t="shared" si="3"/>
        <v>1190</v>
      </c>
      <c r="J53">
        <f t="shared" si="3"/>
        <v>1190</v>
      </c>
      <c r="K53">
        <f t="shared" si="3"/>
        <v>1190</v>
      </c>
      <c r="L53">
        <f t="shared" si="3"/>
        <v>1190</v>
      </c>
      <c r="M53">
        <f t="shared" si="3"/>
        <v>1190</v>
      </c>
      <c r="N53">
        <f t="shared" si="3"/>
        <v>1190</v>
      </c>
      <c r="O53">
        <f t="shared" si="3"/>
        <v>1190</v>
      </c>
      <c r="P53">
        <f t="shared" si="3"/>
        <v>1190</v>
      </c>
      <c r="Q53">
        <f t="shared" si="3"/>
        <v>1190</v>
      </c>
    </row>
    <row r="55" spans="2:17">
      <c r="B55" t="s">
        <v>26</v>
      </c>
      <c r="C55" s="5">
        <f>IF(C47&lt;$C$20,0,IF(AND(C47=$C$20,C47&lt;&gt;$C$25),$C$22,IF(C47&lt;$C$25,($C$23-$C$22)/($C$25-$C$20)+B55,$C$23)))</f>
        <v>0</v>
      </c>
      <c r="D55" s="5">
        <f t="shared" ref="D55:Q55" si="4">IF(D47&lt;$C$20,0,IF(AND(D47=$C$20,D47&lt;&gt;$C$25),$C$22,IF(D47&lt;$C$25,($C$23-$C$22)/($C$25-$C$20)+C55,$C$23)))</f>
        <v>0</v>
      </c>
      <c r="E55" s="5">
        <f t="shared" si="4"/>
        <v>1.4285714285714287E-2</v>
      </c>
      <c r="F55" s="5">
        <f t="shared" si="4"/>
        <v>2.8571428571428574E-2</v>
      </c>
      <c r="G55" s="5">
        <f t="shared" si="4"/>
        <v>4.2857142857142858E-2</v>
      </c>
      <c r="H55" s="5">
        <f t="shared" si="4"/>
        <v>5.7142857142857148E-2</v>
      </c>
      <c r="I55" s="5">
        <f t="shared" si="4"/>
        <v>7.1428571428571438E-2</v>
      </c>
      <c r="J55" s="5">
        <f t="shared" si="4"/>
        <v>8.5714285714285729E-2</v>
      </c>
      <c r="K55" s="5">
        <f t="shared" si="4"/>
        <v>0.1</v>
      </c>
      <c r="L55" s="5">
        <f t="shared" si="4"/>
        <v>0.1</v>
      </c>
      <c r="M55" s="5">
        <f t="shared" si="4"/>
        <v>0.1</v>
      </c>
      <c r="N55" s="5">
        <f t="shared" si="4"/>
        <v>0.1</v>
      </c>
      <c r="O55" s="5">
        <f t="shared" si="4"/>
        <v>0.1</v>
      </c>
      <c r="P55" s="5">
        <f t="shared" si="4"/>
        <v>0.1</v>
      </c>
      <c r="Q55" s="5">
        <f t="shared" si="4"/>
        <v>0.1</v>
      </c>
    </row>
    <row r="57" spans="2:17">
      <c r="B57" t="s">
        <v>24</v>
      </c>
      <c r="C57">
        <f>C55*(C50+$C$7*(C51+C52))</f>
        <v>0</v>
      </c>
      <c r="D57">
        <f t="shared" ref="D57:Q57" si="5">D55*(D50+$C$7*(D51+D52))</f>
        <v>0</v>
      </c>
      <c r="E57">
        <f t="shared" si="5"/>
        <v>8.571428571428573</v>
      </c>
      <c r="F57">
        <f t="shared" si="5"/>
        <v>17.142857142857146</v>
      </c>
      <c r="G57">
        <f t="shared" si="5"/>
        <v>25.714285714285715</v>
      </c>
      <c r="H57">
        <f t="shared" si="5"/>
        <v>34.285714285714292</v>
      </c>
      <c r="I57">
        <f t="shared" si="5"/>
        <v>42.857142857142861</v>
      </c>
      <c r="J57">
        <f t="shared" si="5"/>
        <v>51.428571428571438</v>
      </c>
      <c r="K57">
        <f t="shared" si="5"/>
        <v>60</v>
      </c>
      <c r="L57">
        <f t="shared" si="5"/>
        <v>60</v>
      </c>
      <c r="M57">
        <f t="shared" si="5"/>
        <v>60</v>
      </c>
      <c r="N57">
        <f t="shared" si="5"/>
        <v>60</v>
      </c>
      <c r="O57">
        <f t="shared" si="5"/>
        <v>60</v>
      </c>
      <c r="P57">
        <f t="shared" si="5"/>
        <v>60</v>
      </c>
      <c r="Q57">
        <f t="shared" si="5"/>
        <v>60</v>
      </c>
    </row>
    <row r="58" spans="2:17">
      <c r="B58" t="s">
        <v>25</v>
      </c>
      <c r="C58">
        <f>0</f>
        <v>0</v>
      </c>
      <c r="D58">
        <f t="shared" ref="D58:Q58" si="6">D57-C57</f>
        <v>0</v>
      </c>
      <c r="E58">
        <f t="shared" si="6"/>
        <v>8.571428571428573</v>
      </c>
      <c r="F58">
        <f t="shared" si="6"/>
        <v>8.571428571428573</v>
      </c>
      <c r="G58">
        <f t="shared" si="6"/>
        <v>8.5714285714285694</v>
      </c>
      <c r="H58">
        <f t="shared" si="6"/>
        <v>8.5714285714285765</v>
      </c>
      <c r="I58">
        <f t="shared" si="6"/>
        <v>8.5714285714285694</v>
      </c>
      <c r="J58">
        <f t="shared" si="6"/>
        <v>8.5714285714285765</v>
      </c>
      <c r="K58">
        <f t="shared" si="6"/>
        <v>8.5714285714285623</v>
      </c>
      <c r="L58">
        <f t="shared" si="6"/>
        <v>0</v>
      </c>
      <c r="M58">
        <f t="shared" si="6"/>
        <v>0</v>
      </c>
      <c r="N58">
        <f t="shared" si="6"/>
        <v>0</v>
      </c>
      <c r="O58">
        <f t="shared" si="6"/>
        <v>0</v>
      </c>
      <c r="P58">
        <f t="shared" si="6"/>
        <v>0</v>
      </c>
      <c r="Q58">
        <f t="shared" si="6"/>
        <v>0</v>
      </c>
    </row>
    <row r="59" spans="2:17">
      <c r="B59" t="s">
        <v>30</v>
      </c>
      <c r="C59" s="5">
        <f>IF(AND(C47&lt;$C$28,C47&lt;$C$32),1,IF(AND(C47&gt;=$C$28,C47&lt;$C$32),1-$C$29,1-$C$33))</f>
        <v>1</v>
      </c>
      <c r="D59" s="5">
        <f t="shared" ref="D59:Q59" si="7">IF(AND(D47&lt;$C$28,D47&lt;$C$32),1,IF(AND(D47&gt;=$C$28,D47&lt;$C$32),1-$C$29,1-$C$33))</f>
        <v>1</v>
      </c>
      <c r="E59" s="5">
        <f t="shared" si="7"/>
        <v>1</v>
      </c>
      <c r="F59" s="5">
        <f t="shared" si="7"/>
        <v>1</v>
      </c>
      <c r="G59" s="5">
        <f t="shared" si="7"/>
        <v>1</v>
      </c>
      <c r="H59" s="5">
        <f t="shared" si="7"/>
        <v>1</v>
      </c>
      <c r="I59" s="5">
        <f t="shared" si="7"/>
        <v>1</v>
      </c>
      <c r="J59" s="5">
        <f t="shared" si="7"/>
        <v>1</v>
      </c>
      <c r="K59" s="5">
        <f t="shared" si="7"/>
        <v>1</v>
      </c>
      <c r="L59" s="5">
        <f t="shared" si="7"/>
        <v>1</v>
      </c>
      <c r="M59" s="5">
        <f t="shared" si="7"/>
        <v>0</v>
      </c>
      <c r="N59" s="5">
        <f t="shared" si="7"/>
        <v>0</v>
      </c>
      <c r="O59" s="5">
        <f t="shared" si="7"/>
        <v>0</v>
      </c>
      <c r="P59" s="5">
        <f t="shared" si="7"/>
        <v>0</v>
      </c>
      <c r="Q59" s="5">
        <f t="shared" si="7"/>
        <v>0</v>
      </c>
    </row>
    <row r="61" spans="2:17">
      <c r="B61" t="s">
        <v>31</v>
      </c>
      <c r="C61">
        <f>+C59*C58</f>
        <v>0</v>
      </c>
      <c r="D61">
        <f t="shared" ref="D61:Q61" si="8">+D59*D58</f>
        <v>0</v>
      </c>
      <c r="E61">
        <f t="shared" si="8"/>
        <v>8.571428571428573</v>
      </c>
      <c r="F61">
        <f t="shared" si="8"/>
        <v>8.571428571428573</v>
      </c>
      <c r="G61">
        <f t="shared" si="8"/>
        <v>8.5714285714285694</v>
      </c>
      <c r="H61">
        <f t="shared" si="8"/>
        <v>8.5714285714285765</v>
      </c>
      <c r="I61">
        <f t="shared" si="8"/>
        <v>8.5714285714285694</v>
      </c>
      <c r="J61">
        <f t="shared" si="8"/>
        <v>8.5714285714285765</v>
      </c>
      <c r="K61">
        <f t="shared" si="8"/>
        <v>8.5714285714285623</v>
      </c>
      <c r="L61">
        <f t="shared" si="8"/>
        <v>0</v>
      </c>
      <c r="M61">
        <f t="shared" si="8"/>
        <v>0</v>
      </c>
      <c r="N61">
        <f t="shared" si="8"/>
        <v>0</v>
      </c>
      <c r="O61">
        <f t="shared" si="8"/>
        <v>0</v>
      </c>
      <c r="P61">
        <f t="shared" si="8"/>
        <v>0</v>
      </c>
      <c r="Q61">
        <f t="shared" si="8"/>
        <v>0</v>
      </c>
    </row>
    <row r="62" spans="2:17">
      <c r="B62" t="s">
        <v>32</v>
      </c>
      <c r="C62">
        <v>0</v>
      </c>
      <c r="D62">
        <f>C62+D61</f>
        <v>0</v>
      </c>
      <c r="E62">
        <f t="shared" ref="E62:Q62" si="9">D62+E61</f>
        <v>8.571428571428573</v>
      </c>
      <c r="F62">
        <f t="shared" si="9"/>
        <v>17.142857142857146</v>
      </c>
      <c r="G62">
        <f t="shared" si="9"/>
        <v>25.714285714285715</v>
      </c>
      <c r="H62">
        <f t="shared" si="9"/>
        <v>34.285714285714292</v>
      </c>
      <c r="I62">
        <f t="shared" si="9"/>
        <v>42.857142857142861</v>
      </c>
      <c r="J62">
        <f t="shared" si="9"/>
        <v>51.428571428571438</v>
      </c>
      <c r="K62">
        <f t="shared" si="9"/>
        <v>60</v>
      </c>
      <c r="L62">
        <f t="shared" si="9"/>
        <v>60</v>
      </c>
      <c r="M62">
        <f t="shared" si="9"/>
        <v>60</v>
      </c>
      <c r="N62">
        <f t="shared" si="9"/>
        <v>60</v>
      </c>
      <c r="O62">
        <f t="shared" si="9"/>
        <v>60</v>
      </c>
      <c r="P62">
        <f t="shared" si="9"/>
        <v>60</v>
      </c>
      <c r="Q62">
        <f t="shared" si="9"/>
        <v>60</v>
      </c>
    </row>
    <row r="63" spans="2:17">
      <c r="B63" t="s">
        <v>36</v>
      </c>
      <c r="C63">
        <f>C62*C59</f>
        <v>0</v>
      </c>
      <c r="D63">
        <f t="shared" ref="D63:I63" si="10">D62*D59</f>
        <v>0</v>
      </c>
      <c r="E63">
        <f t="shared" si="10"/>
        <v>8.571428571428573</v>
      </c>
      <c r="F63">
        <f t="shared" si="10"/>
        <v>17.142857142857146</v>
      </c>
      <c r="G63">
        <f t="shared" si="10"/>
        <v>25.714285714285715</v>
      </c>
      <c r="H63">
        <f t="shared" si="10"/>
        <v>34.285714285714292</v>
      </c>
      <c r="I63">
        <f t="shared" si="10"/>
        <v>42.857142857142861</v>
      </c>
      <c r="J63">
        <f t="shared" ref="J63:Q63" si="11">J62*J59</f>
        <v>51.428571428571438</v>
      </c>
      <c r="K63">
        <f t="shared" si="11"/>
        <v>60</v>
      </c>
      <c r="L63">
        <f t="shared" si="11"/>
        <v>60</v>
      </c>
      <c r="M63">
        <f t="shared" si="11"/>
        <v>0</v>
      </c>
      <c r="N63">
        <f t="shared" si="11"/>
        <v>0</v>
      </c>
      <c r="O63">
        <f t="shared" si="11"/>
        <v>0</v>
      </c>
      <c r="P63">
        <f t="shared" si="11"/>
        <v>0</v>
      </c>
      <c r="Q63">
        <f t="shared" si="11"/>
        <v>0</v>
      </c>
    </row>
    <row r="65" spans="1:17">
      <c r="B65" t="s">
        <v>37</v>
      </c>
    </row>
    <row r="66" spans="1:17">
      <c r="B66" t="s">
        <v>38</v>
      </c>
    </row>
    <row r="67" spans="1:17">
      <c r="B67" t="s">
        <v>46</v>
      </c>
      <c r="C67">
        <f t="shared" ref="C67:Q67" si="12">(1-$C$7)*C61*$C$36</f>
        <v>0</v>
      </c>
      <c r="D67">
        <f t="shared" si="12"/>
        <v>0</v>
      </c>
      <c r="E67">
        <f t="shared" si="12"/>
        <v>85.714285714285722</v>
      </c>
      <c r="F67">
        <f t="shared" si="12"/>
        <v>85.714285714285722</v>
      </c>
      <c r="G67">
        <f t="shared" si="12"/>
        <v>85.714285714285694</v>
      </c>
      <c r="H67">
        <f t="shared" si="12"/>
        <v>85.714285714285765</v>
      </c>
      <c r="I67">
        <f t="shared" si="12"/>
        <v>85.714285714285694</v>
      </c>
      <c r="J67">
        <f t="shared" si="12"/>
        <v>85.714285714285765</v>
      </c>
      <c r="K67">
        <f t="shared" si="12"/>
        <v>85.714285714285623</v>
      </c>
      <c r="L67">
        <f t="shared" si="12"/>
        <v>0</v>
      </c>
      <c r="M67">
        <f t="shared" si="12"/>
        <v>0</v>
      </c>
      <c r="N67">
        <f t="shared" si="12"/>
        <v>0</v>
      </c>
      <c r="O67">
        <f t="shared" si="12"/>
        <v>0</v>
      </c>
      <c r="P67">
        <f t="shared" si="12"/>
        <v>0</v>
      </c>
      <c r="Q67">
        <f t="shared" si="12"/>
        <v>0</v>
      </c>
    </row>
    <row r="68" spans="1:17">
      <c r="B68" t="s">
        <v>47</v>
      </c>
      <c r="C68">
        <f t="shared" ref="C68:Q68" si="13">$C$7*$C$45*C61*$C$36</f>
        <v>0</v>
      </c>
      <c r="D68">
        <f t="shared" si="13"/>
        <v>0</v>
      </c>
      <c r="E68">
        <f t="shared" si="13"/>
        <v>0</v>
      </c>
      <c r="F68">
        <f t="shared" si="13"/>
        <v>0</v>
      </c>
      <c r="G68">
        <f t="shared" si="13"/>
        <v>0</v>
      </c>
      <c r="H68">
        <f t="shared" si="13"/>
        <v>0</v>
      </c>
      <c r="I68">
        <f t="shared" si="13"/>
        <v>0</v>
      </c>
      <c r="J68">
        <f t="shared" si="13"/>
        <v>0</v>
      </c>
      <c r="K68">
        <f t="shared" si="13"/>
        <v>0</v>
      </c>
      <c r="L68">
        <f t="shared" si="13"/>
        <v>0</v>
      </c>
      <c r="M68">
        <f t="shared" si="13"/>
        <v>0</v>
      </c>
      <c r="N68">
        <f t="shared" si="13"/>
        <v>0</v>
      </c>
      <c r="O68">
        <f t="shared" si="13"/>
        <v>0</v>
      </c>
      <c r="P68">
        <f t="shared" si="13"/>
        <v>0</v>
      </c>
      <c r="Q68">
        <f t="shared" si="13"/>
        <v>0</v>
      </c>
    </row>
    <row r="69" spans="1:17">
      <c r="B69" t="s">
        <v>35</v>
      </c>
      <c r="C69">
        <f>C63*$C$37</f>
        <v>0</v>
      </c>
      <c r="D69">
        <f t="shared" ref="D69:Q69" si="14">D63*$C$37</f>
        <v>0</v>
      </c>
      <c r="E69">
        <f t="shared" si="14"/>
        <v>17.142857142857146</v>
      </c>
      <c r="F69">
        <f t="shared" si="14"/>
        <v>34.285714285714292</v>
      </c>
      <c r="G69">
        <f t="shared" si="14"/>
        <v>51.428571428571431</v>
      </c>
      <c r="H69">
        <f t="shared" si="14"/>
        <v>68.571428571428584</v>
      </c>
      <c r="I69">
        <f t="shared" si="14"/>
        <v>85.714285714285722</v>
      </c>
      <c r="J69">
        <f t="shared" si="14"/>
        <v>102.85714285714288</v>
      </c>
      <c r="K69">
        <f t="shared" si="14"/>
        <v>120</v>
      </c>
      <c r="L69">
        <f t="shared" si="14"/>
        <v>120</v>
      </c>
      <c r="M69">
        <f t="shared" si="14"/>
        <v>0</v>
      </c>
      <c r="N69">
        <f t="shared" si="14"/>
        <v>0</v>
      </c>
      <c r="O69">
        <f t="shared" si="14"/>
        <v>0</v>
      </c>
      <c r="P69">
        <f t="shared" si="14"/>
        <v>0</v>
      </c>
      <c r="Q69">
        <f t="shared" si="14"/>
        <v>0</v>
      </c>
    </row>
    <row r="70" spans="1:17">
      <c r="B70" t="s">
        <v>22</v>
      </c>
      <c r="C70">
        <f>SUM(C67:C69)</f>
        <v>0</v>
      </c>
      <c r="D70">
        <f t="shared" ref="D70:Q70" si="15">SUM(D67:D69)</f>
        <v>0</v>
      </c>
      <c r="E70">
        <f t="shared" si="15"/>
        <v>102.85714285714286</v>
      </c>
      <c r="F70">
        <f t="shared" si="15"/>
        <v>120.00000000000001</v>
      </c>
      <c r="G70">
        <f t="shared" si="15"/>
        <v>137.14285714285711</v>
      </c>
      <c r="H70">
        <f t="shared" si="15"/>
        <v>154.28571428571433</v>
      </c>
      <c r="I70">
        <f t="shared" si="15"/>
        <v>171.42857142857142</v>
      </c>
      <c r="J70">
        <f t="shared" si="15"/>
        <v>188.57142857142864</v>
      </c>
      <c r="K70">
        <f t="shared" si="15"/>
        <v>205.71428571428561</v>
      </c>
      <c r="L70">
        <f t="shared" si="15"/>
        <v>120</v>
      </c>
      <c r="M70">
        <f t="shared" si="15"/>
        <v>0</v>
      </c>
      <c r="N70">
        <f t="shared" si="15"/>
        <v>0</v>
      </c>
      <c r="O70">
        <f t="shared" si="15"/>
        <v>0</v>
      </c>
      <c r="P70">
        <f t="shared" si="15"/>
        <v>0</v>
      </c>
      <c r="Q70">
        <f t="shared" si="15"/>
        <v>0</v>
      </c>
    </row>
    <row r="72" spans="1:17">
      <c r="A72" s="1" t="s">
        <v>4</v>
      </c>
    </row>
    <row r="73" spans="1:17">
      <c r="B73" t="s">
        <v>16</v>
      </c>
      <c r="C73" s="7">
        <f>C61*$C$40</f>
        <v>0</v>
      </c>
      <c r="D73" s="7">
        <f t="shared" ref="D73:Q73" si="16">D61*$C$40</f>
        <v>0</v>
      </c>
      <c r="E73" s="7">
        <f t="shared" si="16"/>
        <v>42.857142857142861</v>
      </c>
      <c r="F73" s="7">
        <f t="shared" si="16"/>
        <v>42.857142857142861</v>
      </c>
      <c r="G73" s="7">
        <f t="shared" si="16"/>
        <v>42.857142857142847</v>
      </c>
      <c r="H73" s="7">
        <f t="shared" si="16"/>
        <v>42.857142857142883</v>
      </c>
      <c r="I73" s="7">
        <f t="shared" si="16"/>
        <v>42.857142857142847</v>
      </c>
      <c r="J73" s="7">
        <f t="shared" si="16"/>
        <v>42.857142857142883</v>
      </c>
      <c r="K73" s="7">
        <f t="shared" si="16"/>
        <v>42.857142857142811</v>
      </c>
      <c r="L73" s="7">
        <f t="shared" si="16"/>
        <v>0</v>
      </c>
      <c r="M73" s="7">
        <f t="shared" si="16"/>
        <v>0</v>
      </c>
      <c r="N73" s="7">
        <f t="shared" si="16"/>
        <v>0</v>
      </c>
      <c r="O73" s="7">
        <f t="shared" si="16"/>
        <v>0</v>
      </c>
      <c r="P73" s="7">
        <f t="shared" si="16"/>
        <v>0</v>
      </c>
      <c r="Q73" s="7">
        <f t="shared" si="16"/>
        <v>0</v>
      </c>
    </row>
    <row r="74" spans="1:17">
      <c r="B74" s="3" t="s">
        <v>17</v>
      </c>
      <c r="C74" s="7">
        <f t="shared" ref="C74:Q74" si="17">IF(C61&gt;0,$C$41,0)*(1-$C$7)</f>
        <v>0</v>
      </c>
      <c r="D74" s="7">
        <f t="shared" si="17"/>
        <v>0</v>
      </c>
      <c r="E74" s="7">
        <f t="shared" si="17"/>
        <v>10</v>
      </c>
      <c r="F74" s="7">
        <f t="shared" si="17"/>
        <v>10</v>
      </c>
      <c r="G74" s="7">
        <f t="shared" si="17"/>
        <v>10</v>
      </c>
      <c r="H74" s="7">
        <f t="shared" si="17"/>
        <v>10</v>
      </c>
      <c r="I74" s="7">
        <f t="shared" si="17"/>
        <v>10</v>
      </c>
      <c r="J74" s="7">
        <f t="shared" si="17"/>
        <v>10</v>
      </c>
      <c r="K74" s="7">
        <f t="shared" si="17"/>
        <v>10</v>
      </c>
      <c r="L74" s="7">
        <f t="shared" si="17"/>
        <v>0</v>
      </c>
      <c r="M74" s="7">
        <f t="shared" si="17"/>
        <v>0</v>
      </c>
      <c r="N74" s="7">
        <f t="shared" si="17"/>
        <v>0</v>
      </c>
      <c r="O74" s="7">
        <f t="shared" si="17"/>
        <v>0</v>
      </c>
      <c r="P74" s="7">
        <f t="shared" si="17"/>
        <v>0</v>
      </c>
      <c r="Q74" s="7">
        <f t="shared" si="17"/>
        <v>0</v>
      </c>
    </row>
    <row r="75" spans="1:17">
      <c r="B75" t="s">
        <v>15</v>
      </c>
      <c r="C75" s="7">
        <f>C73+C74</f>
        <v>0</v>
      </c>
      <c r="D75" s="7">
        <f t="shared" ref="D75:Q75" si="18">D73+D74</f>
        <v>0</v>
      </c>
      <c r="E75" s="7">
        <f t="shared" si="18"/>
        <v>52.857142857142861</v>
      </c>
      <c r="F75" s="7">
        <f t="shared" si="18"/>
        <v>52.857142857142861</v>
      </c>
      <c r="G75" s="7">
        <f t="shared" si="18"/>
        <v>52.857142857142847</v>
      </c>
      <c r="H75" s="7">
        <f t="shared" si="18"/>
        <v>52.857142857142883</v>
      </c>
      <c r="I75" s="7">
        <f t="shared" si="18"/>
        <v>52.857142857142847</v>
      </c>
      <c r="J75" s="7">
        <f t="shared" si="18"/>
        <v>52.857142857142883</v>
      </c>
      <c r="K75" s="7">
        <f t="shared" si="18"/>
        <v>52.857142857142811</v>
      </c>
      <c r="L75" s="7">
        <f t="shared" si="18"/>
        <v>0</v>
      </c>
      <c r="M75" s="7">
        <f t="shared" si="18"/>
        <v>0</v>
      </c>
      <c r="N75" s="7">
        <f t="shared" si="18"/>
        <v>0</v>
      </c>
      <c r="O75" s="7">
        <f t="shared" si="18"/>
        <v>0</v>
      </c>
      <c r="P75" s="7">
        <f t="shared" si="18"/>
        <v>0</v>
      </c>
      <c r="Q75" s="7">
        <f t="shared" si="18"/>
        <v>0</v>
      </c>
    </row>
    <row r="77" spans="1:17">
      <c r="A77" s="1" t="s">
        <v>5</v>
      </c>
    </row>
    <row r="78" spans="1:17">
      <c r="B78" t="s">
        <v>14</v>
      </c>
      <c r="C78">
        <f>C42+C43*C7</f>
        <v>20</v>
      </c>
    </row>
    <row r="79" spans="1:17">
      <c r="B79" t="s">
        <v>12</v>
      </c>
      <c r="C79">
        <f>IF(C47&lt;$C$15+$C$44,$C$78/$C$44,0)</f>
        <v>2</v>
      </c>
      <c r="D79">
        <f t="shared" ref="D79:Q79" si="19">IF(D47&lt;$C$15+$C$44,$C$78/$C$44,0)</f>
        <v>2</v>
      </c>
      <c r="E79">
        <f t="shared" si="19"/>
        <v>2</v>
      </c>
      <c r="F79">
        <f t="shared" si="19"/>
        <v>2</v>
      </c>
      <c r="G79">
        <f t="shared" si="19"/>
        <v>2</v>
      </c>
      <c r="H79">
        <f t="shared" si="19"/>
        <v>2</v>
      </c>
      <c r="I79">
        <f t="shared" si="19"/>
        <v>2</v>
      </c>
      <c r="J79">
        <f t="shared" si="19"/>
        <v>2</v>
      </c>
      <c r="K79">
        <f t="shared" si="19"/>
        <v>2</v>
      </c>
      <c r="L79">
        <f t="shared" si="19"/>
        <v>2</v>
      </c>
      <c r="M79">
        <f t="shared" si="19"/>
        <v>0</v>
      </c>
      <c r="N79">
        <f t="shared" si="19"/>
        <v>0</v>
      </c>
      <c r="O79">
        <f t="shared" si="19"/>
        <v>0</v>
      </c>
      <c r="P79">
        <f t="shared" si="19"/>
        <v>0</v>
      </c>
      <c r="Q79">
        <f t="shared" si="19"/>
        <v>0</v>
      </c>
    </row>
    <row r="81" spans="1:17">
      <c r="A81" s="1" t="s">
        <v>6</v>
      </c>
    </row>
    <row r="82" spans="1:17">
      <c r="B82" t="s">
        <v>3</v>
      </c>
      <c r="C82" s="8">
        <f>C70</f>
        <v>0</v>
      </c>
      <c r="D82" s="8">
        <f t="shared" ref="D82:Q82" si="20">D70</f>
        <v>0</v>
      </c>
      <c r="E82" s="8">
        <f t="shared" si="20"/>
        <v>102.85714285714286</v>
      </c>
      <c r="F82" s="8">
        <f t="shared" si="20"/>
        <v>120.00000000000001</v>
      </c>
      <c r="G82" s="8">
        <f t="shared" si="20"/>
        <v>137.14285714285711</v>
      </c>
      <c r="H82" s="8">
        <f t="shared" si="20"/>
        <v>154.28571428571433</v>
      </c>
      <c r="I82" s="8">
        <f t="shared" si="20"/>
        <v>171.42857142857142</v>
      </c>
      <c r="J82" s="8">
        <f t="shared" si="20"/>
        <v>188.57142857142864</v>
      </c>
      <c r="K82" s="8">
        <f t="shared" si="20"/>
        <v>205.71428571428561</v>
      </c>
      <c r="L82" s="8">
        <f t="shared" si="20"/>
        <v>120</v>
      </c>
      <c r="M82" s="8">
        <f t="shared" si="20"/>
        <v>0</v>
      </c>
      <c r="N82" s="8">
        <f t="shared" si="20"/>
        <v>0</v>
      </c>
      <c r="O82" s="8">
        <f t="shared" si="20"/>
        <v>0</v>
      </c>
      <c r="P82" s="8">
        <f t="shared" si="20"/>
        <v>0</v>
      </c>
      <c r="Q82" s="8">
        <f t="shared" si="20"/>
        <v>0</v>
      </c>
    </row>
    <row r="83" spans="1:17">
      <c r="B83" t="s">
        <v>8</v>
      </c>
      <c r="C83" s="8">
        <f>C75</f>
        <v>0</v>
      </c>
      <c r="D83" s="8">
        <f t="shared" ref="D83:Q83" si="21">D75</f>
        <v>0</v>
      </c>
      <c r="E83" s="8">
        <f t="shared" si="21"/>
        <v>52.857142857142861</v>
      </c>
      <c r="F83" s="8">
        <f t="shared" si="21"/>
        <v>52.857142857142861</v>
      </c>
      <c r="G83" s="8">
        <f t="shared" si="21"/>
        <v>52.857142857142847</v>
      </c>
      <c r="H83" s="8">
        <f t="shared" si="21"/>
        <v>52.857142857142883</v>
      </c>
      <c r="I83" s="8">
        <f t="shared" si="21"/>
        <v>52.857142857142847</v>
      </c>
      <c r="J83" s="8">
        <f t="shared" si="21"/>
        <v>52.857142857142883</v>
      </c>
      <c r="K83" s="8">
        <f t="shared" si="21"/>
        <v>52.857142857142811</v>
      </c>
      <c r="L83" s="8">
        <f t="shared" si="21"/>
        <v>0</v>
      </c>
      <c r="M83" s="8">
        <f t="shared" si="21"/>
        <v>0</v>
      </c>
      <c r="N83" s="8">
        <f t="shared" si="21"/>
        <v>0</v>
      </c>
      <c r="O83" s="8">
        <f t="shared" si="21"/>
        <v>0</v>
      </c>
      <c r="P83" s="8">
        <f t="shared" si="21"/>
        <v>0</v>
      </c>
      <c r="Q83" s="8">
        <f t="shared" si="21"/>
        <v>0</v>
      </c>
    </row>
    <row r="84" spans="1:17">
      <c r="B84" t="s">
        <v>9</v>
      </c>
      <c r="C84" s="8">
        <f>C82-C83</f>
        <v>0</v>
      </c>
      <c r="D84" s="8">
        <f t="shared" ref="D84:Q84" si="22">D82-D83</f>
        <v>0</v>
      </c>
      <c r="E84" s="8">
        <f t="shared" si="22"/>
        <v>50</v>
      </c>
      <c r="F84" s="8">
        <f t="shared" si="22"/>
        <v>67.142857142857153</v>
      </c>
      <c r="G84" s="8">
        <f t="shared" si="22"/>
        <v>84.285714285714263</v>
      </c>
      <c r="H84" s="8">
        <f t="shared" si="22"/>
        <v>101.42857142857144</v>
      </c>
      <c r="I84" s="8">
        <f t="shared" si="22"/>
        <v>118.57142857142857</v>
      </c>
      <c r="J84" s="8">
        <f t="shared" si="22"/>
        <v>135.71428571428575</v>
      </c>
      <c r="K84" s="8">
        <f t="shared" si="22"/>
        <v>152.8571428571428</v>
      </c>
      <c r="L84" s="8">
        <f t="shared" si="22"/>
        <v>120</v>
      </c>
      <c r="M84" s="8">
        <f t="shared" si="22"/>
        <v>0</v>
      </c>
      <c r="N84" s="8">
        <f t="shared" si="22"/>
        <v>0</v>
      </c>
      <c r="O84" s="8">
        <f t="shared" si="22"/>
        <v>0</v>
      </c>
      <c r="P84" s="8">
        <f t="shared" si="22"/>
        <v>0</v>
      </c>
      <c r="Q84" s="8">
        <f t="shared" si="22"/>
        <v>0</v>
      </c>
    </row>
    <row r="85" spans="1:17">
      <c r="B85" t="s">
        <v>12</v>
      </c>
      <c r="C85" s="8">
        <f>C79</f>
        <v>2</v>
      </c>
      <c r="D85" s="8">
        <f t="shared" ref="D85:Q85" si="23">D79</f>
        <v>2</v>
      </c>
      <c r="E85" s="8">
        <f t="shared" si="23"/>
        <v>2</v>
      </c>
      <c r="F85" s="8">
        <f t="shared" si="23"/>
        <v>2</v>
      </c>
      <c r="G85" s="8">
        <f t="shared" si="23"/>
        <v>2</v>
      </c>
      <c r="H85" s="8">
        <f t="shared" si="23"/>
        <v>2</v>
      </c>
      <c r="I85" s="8">
        <f t="shared" si="23"/>
        <v>2</v>
      </c>
      <c r="J85" s="8">
        <f t="shared" si="23"/>
        <v>2</v>
      </c>
      <c r="K85" s="8">
        <f t="shared" si="23"/>
        <v>2</v>
      </c>
      <c r="L85" s="8">
        <f t="shared" si="23"/>
        <v>2</v>
      </c>
      <c r="M85" s="8">
        <f t="shared" si="23"/>
        <v>0</v>
      </c>
      <c r="N85" s="8">
        <f t="shared" si="23"/>
        <v>0</v>
      </c>
      <c r="O85" s="8">
        <f t="shared" si="23"/>
        <v>0</v>
      </c>
      <c r="P85" s="8">
        <f t="shared" si="23"/>
        <v>0</v>
      </c>
      <c r="Q85" s="8">
        <f t="shared" si="23"/>
        <v>0</v>
      </c>
    </row>
    <row r="86" spans="1:17">
      <c r="B86" t="s">
        <v>10</v>
      </c>
      <c r="C86" s="8">
        <f>(C84-C85)*$C$16</f>
        <v>-0.8</v>
      </c>
      <c r="D86" s="8">
        <f t="shared" ref="D86:Q86" si="24">(D84-D85)*$C$16</f>
        <v>-0.8</v>
      </c>
      <c r="E86" s="8">
        <f t="shared" si="24"/>
        <v>19.200000000000003</v>
      </c>
      <c r="F86" s="8">
        <f t="shared" si="24"/>
        <v>26.057142857142864</v>
      </c>
      <c r="G86" s="8">
        <f t="shared" si="24"/>
        <v>32.914285714285704</v>
      </c>
      <c r="H86" s="8">
        <f t="shared" si="24"/>
        <v>39.771428571428579</v>
      </c>
      <c r="I86" s="8">
        <f t="shared" si="24"/>
        <v>46.628571428571433</v>
      </c>
      <c r="J86" s="8">
        <f t="shared" si="24"/>
        <v>53.485714285714302</v>
      </c>
      <c r="K86" s="8">
        <f t="shared" si="24"/>
        <v>60.342857142857127</v>
      </c>
      <c r="L86" s="8">
        <f t="shared" si="24"/>
        <v>47.2</v>
      </c>
      <c r="M86" s="8">
        <f t="shared" si="24"/>
        <v>0</v>
      </c>
      <c r="N86" s="8">
        <f t="shared" si="24"/>
        <v>0</v>
      </c>
      <c r="O86" s="8">
        <f t="shared" si="24"/>
        <v>0</v>
      </c>
      <c r="P86" s="8">
        <f t="shared" si="24"/>
        <v>0</v>
      </c>
      <c r="Q86" s="8">
        <f t="shared" si="24"/>
        <v>0</v>
      </c>
    </row>
    <row r="87" spans="1:17">
      <c r="B87" t="s">
        <v>11</v>
      </c>
      <c r="C87" s="8">
        <f>C84-C85-C86</f>
        <v>-1.2</v>
      </c>
      <c r="D87" s="8">
        <f t="shared" ref="D87:Q87" si="25">D84-D85-D86</f>
        <v>-1.2</v>
      </c>
      <c r="E87" s="8">
        <f t="shared" si="25"/>
        <v>28.799999999999997</v>
      </c>
      <c r="F87" s="8">
        <f t="shared" si="25"/>
        <v>39.085714285714289</v>
      </c>
      <c r="G87" s="8">
        <f t="shared" si="25"/>
        <v>49.371428571428559</v>
      </c>
      <c r="H87" s="8">
        <f t="shared" si="25"/>
        <v>59.657142857142865</v>
      </c>
      <c r="I87" s="8">
        <f t="shared" si="25"/>
        <v>69.942857142857136</v>
      </c>
      <c r="J87" s="8">
        <f t="shared" si="25"/>
        <v>80.228571428571456</v>
      </c>
      <c r="K87" s="8">
        <f t="shared" si="25"/>
        <v>90.514285714285677</v>
      </c>
      <c r="L87" s="8">
        <f t="shared" si="25"/>
        <v>70.8</v>
      </c>
      <c r="M87" s="8">
        <f t="shared" si="25"/>
        <v>0</v>
      </c>
      <c r="N87" s="8">
        <f t="shared" si="25"/>
        <v>0</v>
      </c>
      <c r="O87" s="8">
        <f t="shared" si="25"/>
        <v>0</v>
      </c>
      <c r="P87" s="8">
        <f t="shared" si="25"/>
        <v>0</v>
      </c>
      <c r="Q87" s="8">
        <f t="shared" si="25"/>
        <v>0</v>
      </c>
    </row>
    <row r="88" spans="1:17"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>
      <c r="A89" s="1" t="s">
        <v>7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>
      <c r="B90" t="s">
        <v>11</v>
      </c>
      <c r="C90" s="8">
        <f>C87</f>
        <v>-1.2</v>
      </c>
      <c r="D90" s="8">
        <f t="shared" ref="D90:J90" si="26">D87</f>
        <v>-1.2</v>
      </c>
      <c r="E90" s="8">
        <f t="shared" si="26"/>
        <v>28.799999999999997</v>
      </c>
      <c r="F90" s="8">
        <f t="shared" si="26"/>
        <v>39.085714285714289</v>
      </c>
      <c r="G90" s="8">
        <f t="shared" si="26"/>
        <v>49.371428571428559</v>
      </c>
      <c r="H90" s="8">
        <f t="shared" si="26"/>
        <v>59.657142857142865</v>
      </c>
      <c r="I90" s="8">
        <f t="shared" si="26"/>
        <v>69.942857142857136</v>
      </c>
      <c r="J90" s="8">
        <f t="shared" si="26"/>
        <v>80.228571428571456</v>
      </c>
      <c r="K90" s="8">
        <f t="shared" ref="K90:Q90" si="27">K87</f>
        <v>90.514285714285677</v>
      </c>
      <c r="L90" s="8">
        <f t="shared" si="27"/>
        <v>70.8</v>
      </c>
      <c r="M90" s="8">
        <f t="shared" si="27"/>
        <v>0</v>
      </c>
      <c r="N90" s="8">
        <f t="shared" si="27"/>
        <v>0</v>
      </c>
      <c r="O90" s="8">
        <f t="shared" si="27"/>
        <v>0</v>
      </c>
      <c r="P90" s="8">
        <f t="shared" si="27"/>
        <v>0</v>
      </c>
      <c r="Q90" s="8">
        <f t="shared" si="27"/>
        <v>0</v>
      </c>
    </row>
    <row r="91" spans="1:17">
      <c r="B91" t="s">
        <v>12</v>
      </c>
      <c r="C91" s="8">
        <f>C79</f>
        <v>2</v>
      </c>
      <c r="D91" s="8">
        <f t="shared" ref="D91:J91" si="28">D79</f>
        <v>2</v>
      </c>
      <c r="E91" s="8">
        <f t="shared" si="28"/>
        <v>2</v>
      </c>
      <c r="F91" s="8">
        <f t="shared" si="28"/>
        <v>2</v>
      </c>
      <c r="G91" s="8">
        <f t="shared" si="28"/>
        <v>2</v>
      </c>
      <c r="H91" s="8">
        <f t="shared" si="28"/>
        <v>2</v>
      </c>
      <c r="I91" s="8">
        <f t="shared" si="28"/>
        <v>2</v>
      </c>
      <c r="J91" s="8">
        <f t="shared" si="28"/>
        <v>2</v>
      </c>
      <c r="K91" s="8">
        <f t="shared" ref="K91:Q91" si="29">K79</f>
        <v>2</v>
      </c>
      <c r="L91" s="8">
        <f t="shared" si="29"/>
        <v>2</v>
      </c>
      <c r="M91" s="8">
        <f t="shared" si="29"/>
        <v>0</v>
      </c>
      <c r="N91" s="8">
        <f t="shared" si="29"/>
        <v>0</v>
      </c>
      <c r="O91" s="8">
        <f t="shared" si="29"/>
        <v>0</v>
      </c>
      <c r="P91" s="8">
        <f t="shared" si="29"/>
        <v>0</v>
      </c>
      <c r="Q91" s="8">
        <f t="shared" si="29"/>
        <v>0</v>
      </c>
    </row>
    <row r="92" spans="1:17">
      <c r="B92" t="s">
        <v>13</v>
      </c>
      <c r="C92" s="8">
        <f>C78</f>
        <v>20</v>
      </c>
      <c r="D92" s="8">
        <f t="shared" ref="D92:J92" si="30">D78</f>
        <v>0</v>
      </c>
      <c r="E92" s="8">
        <f t="shared" si="30"/>
        <v>0</v>
      </c>
      <c r="F92" s="8">
        <f t="shared" si="30"/>
        <v>0</v>
      </c>
      <c r="G92" s="8">
        <f t="shared" si="30"/>
        <v>0</v>
      </c>
      <c r="H92" s="8">
        <f t="shared" si="30"/>
        <v>0</v>
      </c>
      <c r="I92" s="8">
        <f t="shared" si="30"/>
        <v>0</v>
      </c>
      <c r="J92" s="8">
        <f t="shared" si="30"/>
        <v>0</v>
      </c>
      <c r="K92" s="8">
        <f t="shared" ref="K92:Q92" si="31">K78</f>
        <v>0</v>
      </c>
      <c r="L92" s="8">
        <f t="shared" si="31"/>
        <v>0</v>
      </c>
      <c r="M92" s="8">
        <f t="shared" si="31"/>
        <v>0</v>
      </c>
      <c r="N92" s="8">
        <f t="shared" si="31"/>
        <v>0</v>
      </c>
      <c r="O92" s="8">
        <f t="shared" si="31"/>
        <v>0</v>
      </c>
      <c r="P92" s="8">
        <f t="shared" si="31"/>
        <v>0</v>
      </c>
      <c r="Q92" s="8">
        <f t="shared" si="31"/>
        <v>0</v>
      </c>
    </row>
    <row r="93" spans="1:17">
      <c r="B93" t="s">
        <v>18</v>
      </c>
      <c r="C93" s="8">
        <f>C90+C91-C92</f>
        <v>-19.2</v>
      </c>
      <c r="D93" s="8">
        <f t="shared" ref="D93:J93" si="32">D90+D91-D92</f>
        <v>0.8</v>
      </c>
      <c r="E93" s="8">
        <f t="shared" si="32"/>
        <v>30.799999999999997</v>
      </c>
      <c r="F93" s="8">
        <f t="shared" si="32"/>
        <v>41.085714285714289</v>
      </c>
      <c r="G93" s="8">
        <f t="shared" si="32"/>
        <v>51.371428571428559</v>
      </c>
      <c r="H93" s="8">
        <f t="shared" si="32"/>
        <v>61.657142857142865</v>
      </c>
      <c r="I93" s="8">
        <f t="shared" si="32"/>
        <v>71.942857142857136</v>
      </c>
      <c r="J93" s="8">
        <f t="shared" si="32"/>
        <v>82.228571428571456</v>
      </c>
      <c r="K93" s="8">
        <f t="shared" ref="K93:Q93" si="33">K90+K91-K92</f>
        <v>92.514285714285677</v>
      </c>
      <c r="L93" s="8">
        <f t="shared" si="33"/>
        <v>72.8</v>
      </c>
      <c r="M93" s="8">
        <f t="shared" si="33"/>
        <v>0</v>
      </c>
      <c r="N93" s="8">
        <f t="shared" si="33"/>
        <v>0</v>
      </c>
      <c r="O93" s="8">
        <f t="shared" si="33"/>
        <v>0</v>
      </c>
      <c r="P93" s="8">
        <f t="shared" si="33"/>
        <v>0</v>
      </c>
      <c r="Q93" s="8">
        <f t="shared" si="33"/>
        <v>0</v>
      </c>
    </row>
    <row r="95" spans="1:17">
      <c r="A95" s="1" t="s">
        <v>44</v>
      </c>
      <c r="B95" s="9">
        <f>C93+NPV(C17,D93:Q93)</f>
        <v>268.06076505267851</v>
      </c>
    </row>
  </sheetData>
  <phoneticPr fontId="3" type="noConversion"/>
  <pageMargins left="0.75" right="0.75" top="1" bottom="1" header="0.5" footer="0.5"/>
  <pageSetup scale="44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P39"/>
  <sheetViews>
    <sheetView zoomScale="80" zoomScaleNormal="80" workbookViewId="0">
      <selection activeCell="Z1" sqref="Z1:AB65536"/>
    </sheetView>
  </sheetViews>
  <sheetFormatPr defaultRowHeight="15.75"/>
  <sheetData>
    <row r="2" spans="1:3">
      <c r="C2" t="s">
        <v>63</v>
      </c>
    </row>
    <row r="3" spans="1:3">
      <c r="A3" s="14" t="s">
        <v>66</v>
      </c>
    </row>
    <row r="26" spans="1:15">
      <c r="A26" s="14"/>
    </row>
    <row r="29" spans="1:15">
      <c r="O29" s="4"/>
    </row>
    <row r="30" spans="1:15">
      <c r="O30" s="4"/>
    </row>
    <row r="31" spans="1:15">
      <c r="O31" s="4"/>
    </row>
    <row r="32" spans="1:15">
      <c r="O32" s="4"/>
    </row>
    <row r="33" spans="15:16">
      <c r="O33" s="4"/>
    </row>
    <row r="34" spans="15:16">
      <c r="O34" s="4"/>
    </row>
    <row r="35" spans="15:16">
      <c r="O35" s="4"/>
    </row>
    <row r="36" spans="15:16">
      <c r="O36" s="4"/>
    </row>
    <row r="37" spans="15:16">
      <c r="O37" s="4"/>
    </row>
    <row r="38" spans="15:16">
      <c r="O38" s="4"/>
    </row>
    <row r="39" spans="15:16">
      <c r="O39" s="4"/>
      <c r="P39" s="17"/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6"/>
  <sheetViews>
    <sheetView zoomScale="90" zoomScaleNormal="90" workbookViewId="0">
      <selection activeCell="O46" sqref="O46"/>
    </sheetView>
  </sheetViews>
  <sheetFormatPr defaultRowHeight="15.75"/>
  <cols>
    <col min="26" max="28" width="19.125" customWidth="1"/>
  </cols>
  <sheetData>
    <row r="1" spans="1:16">
      <c r="C1" t="s">
        <v>64</v>
      </c>
    </row>
    <row r="3" spans="1:16">
      <c r="A3" s="14" t="s">
        <v>67</v>
      </c>
    </row>
    <row r="6" spans="1:16">
      <c r="O6" s="4"/>
    </row>
    <row r="7" spans="1:16">
      <c r="O7" s="4"/>
    </row>
    <row r="8" spans="1:16">
      <c r="O8" s="4"/>
    </row>
    <row r="9" spans="1:16">
      <c r="O9" s="4"/>
    </row>
    <row r="10" spans="1:16">
      <c r="O10" s="4"/>
    </row>
    <row r="11" spans="1:16">
      <c r="O11" s="4"/>
    </row>
    <row r="12" spans="1:16">
      <c r="O12" s="4"/>
    </row>
    <row r="13" spans="1:16">
      <c r="O13" s="4"/>
    </row>
    <row r="14" spans="1:16">
      <c r="O14" s="4"/>
    </row>
    <row r="15" spans="1:16">
      <c r="O15" s="4"/>
    </row>
    <row r="16" spans="1:16">
      <c r="O16" s="4"/>
      <c r="P16" s="17"/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3"/>
  <sheetViews>
    <sheetView zoomScale="120" zoomScaleNormal="120" workbookViewId="0">
      <selection sqref="A1:C13"/>
    </sheetView>
  </sheetViews>
  <sheetFormatPr defaultRowHeight="15.75"/>
  <cols>
    <col min="1" max="3" width="19.125" customWidth="1"/>
  </cols>
  <sheetData>
    <row r="1" spans="1:3">
      <c r="A1" s="18" t="s">
        <v>74</v>
      </c>
      <c r="B1" s="19"/>
      <c r="C1" s="19"/>
    </row>
    <row r="2" spans="1:3" ht="16.5" thickBot="1">
      <c r="A2" s="22" t="s">
        <v>72</v>
      </c>
      <c r="B2" s="23" t="s">
        <v>63</v>
      </c>
      <c r="C2" s="23" t="s">
        <v>64</v>
      </c>
    </row>
    <row r="3" spans="1:3" ht="16.5" thickTop="1">
      <c r="A3" s="21">
        <v>0</v>
      </c>
      <c r="B3" s="24">
        <v>-34.4</v>
      </c>
      <c r="C3" s="24">
        <v>-69.3</v>
      </c>
    </row>
    <row r="4" spans="1:3">
      <c r="A4" s="20">
        <v>0.1</v>
      </c>
      <c r="B4" s="25">
        <v>45.7</v>
      </c>
      <c r="C4" s="25">
        <v>41.7</v>
      </c>
    </row>
    <row r="5" spans="1:3">
      <c r="A5" s="20">
        <v>0.2</v>
      </c>
      <c r="B5" s="25">
        <v>77.900000000000006</v>
      </c>
      <c r="C5" s="25">
        <v>77.400000000000006</v>
      </c>
    </row>
    <row r="6" spans="1:3">
      <c r="A6" s="20">
        <v>0.3</v>
      </c>
      <c r="B6" s="25">
        <v>106.2</v>
      </c>
      <c r="C6" s="25">
        <v>112</v>
      </c>
    </row>
    <row r="7" spans="1:3">
      <c r="A7" s="20">
        <v>0.4</v>
      </c>
      <c r="B7" s="25">
        <v>136.80000000000001</v>
      </c>
      <c r="C7" s="25">
        <v>148.80000000000001</v>
      </c>
    </row>
    <row r="8" spans="1:3">
      <c r="A8" s="20">
        <v>0.5</v>
      </c>
      <c r="B8" s="25">
        <v>171.4</v>
      </c>
      <c r="C8" s="25">
        <v>189.7</v>
      </c>
    </row>
    <row r="9" spans="1:3">
      <c r="A9" s="20">
        <v>0.6</v>
      </c>
      <c r="B9" s="25">
        <v>206.5</v>
      </c>
      <c r="C9" s="25">
        <v>241.3</v>
      </c>
    </row>
    <row r="10" spans="1:3">
      <c r="A10" s="20">
        <v>0.7</v>
      </c>
      <c r="B10" s="25">
        <v>246.4</v>
      </c>
      <c r="C10" s="25">
        <v>298.39999999999998</v>
      </c>
    </row>
    <row r="11" spans="1:3">
      <c r="A11" s="20">
        <v>0.8</v>
      </c>
      <c r="B11" s="25">
        <v>300.8</v>
      </c>
      <c r="C11" s="25">
        <v>378.9</v>
      </c>
    </row>
    <row r="12" spans="1:3">
      <c r="A12" s="20">
        <v>0.9</v>
      </c>
      <c r="B12" s="25">
        <v>380.5</v>
      </c>
      <c r="C12" s="25">
        <v>526.79999999999995</v>
      </c>
    </row>
    <row r="13" spans="1:3">
      <c r="A13" s="20">
        <v>1</v>
      </c>
      <c r="B13" s="25">
        <v>786.4</v>
      </c>
      <c r="C13" s="25">
        <v>1505</v>
      </c>
    </row>
  </sheetData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2:AB39"/>
  <sheetViews>
    <sheetView zoomScale="50" zoomScaleNormal="50" workbookViewId="0">
      <selection activeCell="R27" sqref="R27"/>
    </sheetView>
  </sheetViews>
  <sheetFormatPr defaultRowHeight="15.75"/>
  <cols>
    <col min="26" max="28" width="19.125" customWidth="1"/>
  </cols>
  <sheetData>
    <row r="2" spans="1:28">
      <c r="C2" t="s">
        <v>63</v>
      </c>
    </row>
    <row r="3" spans="1:28">
      <c r="A3" s="14" t="s">
        <v>66</v>
      </c>
    </row>
    <row r="4" spans="1:28">
      <c r="Z4" s="18" t="s">
        <v>74</v>
      </c>
      <c r="AA4" s="19"/>
      <c r="AB4" s="19"/>
    </row>
    <row r="5" spans="1:28" ht="16.5" thickBot="1">
      <c r="Z5" s="22" t="s">
        <v>72</v>
      </c>
      <c r="AA5" s="23" t="s">
        <v>63</v>
      </c>
      <c r="AB5" s="23" t="s">
        <v>64</v>
      </c>
    </row>
    <row r="6" spans="1:28" ht="16.5" thickTop="1">
      <c r="Z6" s="21">
        <v>0</v>
      </c>
      <c r="AA6" s="24">
        <v>-34.4</v>
      </c>
      <c r="AB6" s="24">
        <v>-69.3</v>
      </c>
    </row>
    <row r="7" spans="1:28">
      <c r="Z7" s="20">
        <v>0.1</v>
      </c>
      <c r="AA7" s="25">
        <v>45.7</v>
      </c>
      <c r="AB7" s="25">
        <v>41.7</v>
      </c>
    </row>
    <row r="8" spans="1:28">
      <c r="Z8" s="20">
        <v>0.2</v>
      </c>
      <c r="AA8" s="25">
        <v>77.900000000000006</v>
      </c>
      <c r="AB8" s="25">
        <v>77.400000000000006</v>
      </c>
    </row>
    <row r="9" spans="1:28">
      <c r="Z9" s="20">
        <v>0.3</v>
      </c>
      <c r="AA9" s="25">
        <v>106.2</v>
      </c>
      <c r="AB9" s="25">
        <v>112</v>
      </c>
    </row>
    <row r="10" spans="1:28">
      <c r="Z10" s="20">
        <v>0.4</v>
      </c>
      <c r="AA10" s="25">
        <v>136.80000000000001</v>
      </c>
      <c r="AB10" s="25">
        <v>148.80000000000001</v>
      </c>
    </row>
    <row r="11" spans="1:28">
      <c r="Z11" s="20">
        <v>0.5</v>
      </c>
      <c r="AA11" s="25">
        <v>171.4</v>
      </c>
      <c r="AB11" s="25">
        <v>189.7</v>
      </c>
    </row>
    <row r="12" spans="1:28">
      <c r="Z12" s="20">
        <v>0.6</v>
      </c>
      <c r="AA12" s="25">
        <v>206.5</v>
      </c>
      <c r="AB12" s="25">
        <v>241.3</v>
      </c>
    </row>
    <row r="13" spans="1:28">
      <c r="Z13" s="20">
        <v>0.7</v>
      </c>
      <c r="AA13" s="25">
        <v>246.4</v>
      </c>
      <c r="AB13" s="25">
        <v>298.39999999999998</v>
      </c>
    </row>
    <row r="14" spans="1:28">
      <c r="Z14" s="20">
        <v>0.8</v>
      </c>
      <c r="AA14" s="25">
        <v>300.8</v>
      </c>
      <c r="AB14" s="25">
        <v>378.9</v>
      </c>
    </row>
    <row r="15" spans="1:28">
      <c r="Z15" s="20">
        <v>0.9</v>
      </c>
      <c r="AA15" s="25">
        <v>380.5</v>
      </c>
      <c r="AB15" s="25">
        <v>526.79999999999995</v>
      </c>
    </row>
    <row r="16" spans="1:28">
      <c r="Z16" s="20">
        <v>1</v>
      </c>
      <c r="AA16" s="25">
        <v>786.4</v>
      </c>
      <c r="AB16" s="25">
        <v>1505</v>
      </c>
    </row>
    <row r="24" spans="1:16">
      <c r="C24" t="s">
        <v>64</v>
      </c>
    </row>
    <row r="26" spans="1:16">
      <c r="A26" s="14" t="s">
        <v>67</v>
      </c>
    </row>
    <row r="27" spans="1:16">
      <c r="O27" t="s">
        <v>71</v>
      </c>
    </row>
    <row r="28" spans="1:16">
      <c r="O28" t="s">
        <v>72</v>
      </c>
      <c r="P28" t="s">
        <v>73</v>
      </c>
    </row>
    <row r="29" spans="1:16">
      <c r="O29" s="4">
        <v>0</v>
      </c>
      <c r="P29">
        <v>-69.3</v>
      </c>
    </row>
    <row r="30" spans="1:16">
      <c r="O30" s="4">
        <v>0.1</v>
      </c>
      <c r="P30">
        <v>41.7</v>
      </c>
    </row>
    <row r="31" spans="1:16">
      <c r="O31" s="4">
        <v>0.2</v>
      </c>
      <c r="P31">
        <v>77.400000000000006</v>
      </c>
    </row>
    <row r="32" spans="1:16">
      <c r="O32" s="4">
        <v>0.3</v>
      </c>
      <c r="P32">
        <v>112</v>
      </c>
    </row>
    <row r="33" spans="15:16">
      <c r="O33" s="4">
        <v>0.4</v>
      </c>
      <c r="P33">
        <v>148.80000000000001</v>
      </c>
    </row>
    <row r="34" spans="15:16">
      <c r="O34" s="4">
        <v>0.5</v>
      </c>
      <c r="P34">
        <v>189.7</v>
      </c>
    </row>
    <row r="35" spans="15:16">
      <c r="O35" s="4">
        <v>0.6</v>
      </c>
      <c r="P35">
        <v>241.3</v>
      </c>
    </row>
    <row r="36" spans="15:16">
      <c r="O36" s="4">
        <v>0.7</v>
      </c>
      <c r="P36">
        <v>298.39999999999998</v>
      </c>
    </row>
    <row r="37" spans="15:16">
      <c r="O37" s="4">
        <v>0.8</v>
      </c>
      <c r="P37">
        <v>378.9</v>
      </c>
    </row>
    <row r="38" spans="15:16">
      <c r="O38" s="4">
        <v>0.9</v>
      </c>
      <c r="P38">
        <v>526.79999999999995</v>
      </c>
    </row>
    <row r="39" spans="15:16">
      <c r="O39" s="4">
        <v>1</v>
      </c>
      <c r="P39" s="17">
        <v>1505</v>
      </c>
    </row>
  </sheetData>
  <phoneticPr fontId="3" type="noConversion"/>
  <pageMargins left="0.75" right="0.75" top="1" bottom="1" header="0.5" footer="0.5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3"/>
  <dimension ref="A1:Q95"/>
  <sheetViews>
    <sheetView zoomScale="60" zoomScaleNormal="60" workbookViewId="0">
      <selection activeCell="F6" sqref="F6"/>
    </sheetView>
  </sheetViews>
  <sheetFormatPr defaultRowHeight="15.75"/>
  <cols>
    <col min="1" max="1" width="17.375" style="1" customWidth="1"/>
    <col min="2" max="2" width="26.625" customWidth="1"/>
  </cols>
  <sheetData>
    <row r="1" spans="1:11">
      <c r="A1" s="1" t="s">
        <v>0</v>
      </c>
      <c r="B1" s="1" t="s">
        <v>65</v>
      </c>
    </row>
    <row r="2" spans="1:11">
      <c r="A2" s="1" t="s">
        <v>68</v>
      </c>
    </row>
    <row r="3" spans="1:11">
      <c r="A3" s="2"/>
    </row>
    <row r="5" spans="1:11" ht="16.5" thickBot="1"/>
    <row r="6" spans="1:11" ht="16.5" thickBot="1">
      <c r="A6" s="11" t="s">
        <v>57</v>
      </c>
      <c r="B6" s="1"/>
      <c r="E6" s="10" t="s">
        <v>44</v>
      </c>
      <c r="F6" s="16">
        <f>B95</f>
        <v>437.92650194427034</v>
      </c>
      <c r="H6" t="s">
        <v>58</v>
      </c>
      <c r="K6" t="s">
        <v>61</v>
      </c>
    </row>
    <row r="7" spans="1:11">
      <c r="B7" t="s">
        <v>1</v>
      </c>
      <c r="C7">
        <v>1</v>
      </c>
      <c r="I7" t="s">
        <v>59</v>
      </c>
      <c r="J7" s="6">
        <v>194.44851150686523</v>
      </c>
      <c r="K7" s="5">
        <f>(F6-J7)/J7</f>
        <v>1.2521463319548674</v>
      </c>
    </row>
    <row r="8" spans="1:11">
      <c r="I8" t="s">
        <v>60</v>
      </c>
      <c r="J8" s="6">
        <v>211.66526358993758</v>
      </c>
      <c r="K8" s="5">
        <f>(F6-J8)/J8</f>
        <v>1.0689578181929378</v>
      </c>
    </row>
    <row r="9" spans="1:11">
      <c r="A9" s="1" t="s">
        <v>2</v>
      </c>
    </row>
    <row r="10" spans="1:11">
      <c r="B10" s="3" t="s">
        <v>23</v>
      </c>
    </row>
    <row r="11" spans="1:11">
      <c r="B11" t="s">
        <v>19</v>
      </c>
      <c r="C11">
        <v>600</v>
      </c>
      <c r="E11" s="12" t="s">
        <v>62</v>
      </c>
    </row>
    <row r="12" spans="1:11">
      <c r="B12" t="s">
        <v>20</v>
      </c>
      <c r="C12">
        <v>450</v>
      </c>
    </row>
    <row r="13" spans="1:11">
      <c r="B13" t="s">
        <v>21</v>
      </c>
      <c r="C13">
        <v>140</v>
      </c>
    </row>
    <row r="15" spans="1:11">
      <c r="B15" t="s">
        <v>28</v>
      </c>
      <c r="C15">
        <v>2009</v>
      </c>
    </row>
    <row r="16" spans="1:11">
      <c r="B16" t="s">
        <v>42</v>
      </c>
      <c r="C16" s="4">
        <v>0.4</v>
      </c>
    </row>
    <row r="17" spans="2:7">
      <c r="B17" t="s">
        <v>43</v>
      </c>
      <c r="C17" s="4">
        <v>0.1</v>
      </c>
    </row>
    <row r="19" spans="2:7">
      <c r="B19" t="s">
        <v>26</v>
      </c>
    </row>
    <row r="20" spans="2:7">
      <c r="B20" t="s">
        <v>27</v>
      </c>
      <c r="C20">
        <v>2010</v>
      </c>
    </row>
    <row r="21" spans="2:7">
      <c r="B21" s="3" t="s">
        <v>45</v>
      </c>
      <c r="C21">
        <f>INDEX(E21:G21,D21)</f>
        <v>2017</v>
      </c>
      <c r="D21" s="13">
        <v>3</v>
      </c>
      <c r="E21">
        <v>2012</v>
      </c>
      <c r="F21">
        <v>2014</v>
      </c>
      <c r="G21">
        <v>2017</v>
      </c>
    </row>
    <row r="22" spans="2:7">
      <c r="B22" s="14" t="s">
        <v>69</v>
      </c>
      <c r="C22" s="4">
        <v>0</v>
      </c>
    </row>
    <row r="23" spans="2:7">
      <c r="B23" s="14" t="s">
        <v>70</v>
      </c>
      <c r="C23" s="5">
        <f>INDEX(E23:G23,D23)</f>
        <v>0.1</v>
      </c>
      <c r="D23" s="13">
        <v>2</v>
      </c>
      <c r="E23" s="4">
        <v>0.05</v>
      </c>
      <c r="F23" s="4">
        <v>0.1</v>
      </c>
      <c r="G23" s="4">
        <v>0.15</v>
      </c>
    </row>
    <row r="24" spans="2:7">
      <c r="B24" t="s">
        <v>48</v>
      </c>
      <c r="C24">
        <f>INDEX(E24:G24,D24)</f>
        <v>1</v>
      </c>
      <c r="D24" s="13">
        <v>2</v>
      </c>
      <c r="E24">
        <v>0</v>
      </c>
      <c r="F24">
        <v>1</v>
      </c>
      <c r="G24">
        <v>2</v>
      </c>
    </row>
    <row r="25" spans="2:7">
      <c r="B25" t="s">
        <v>50</v>
      </c>
      <c r="C25" s="6">
        <f>MAX(C21-C7*C24,C20)</f>
        <v>2016</v>
      </c>
    </row>
    <row r="27" spans="2:7">
      <c r="B27" s="3" t="s">
        <v>55</v>
      </c>
    </row>
    <row r="28" spans="2:7">
      <c r="B28" t="s">
        <v>29</v>
      </c>
      <c r="C28">
        <f>INDEX(E28:G28,D28)</f>
        <v>2019</v>
      </c>
      <c r="D28" s="13">
        <v>3</v>
      </c>
      <c r="E28">
        <v>2013</v>
      </c>
      <c r="F28">
        <v>2015</v>
      </c>
      <c r="G28">
        <v>2019</v>
      </c>
    </row>
    <row r="29" spans="2:7">
      <c r="B29" s="3" t="s">
        <v>56</v>
      </c>
      <c r="C29" s="5">
        <f>INDEX(E29:G29,D29)</f>
        <v>0.8</v>
      </c>
      <c r="D29" s="13">
        <v>3</v>
      </c>
      <c r="E29" s="4">
        <v>0.5</v>
      </c>
      <c r="F29" s="4">
        <v>0.7</v>
      </c>
      <c r="G29" s="4">
        <v>0.8</v>
      </c>
    </row>
    <row r="30" spans="2:7">
      <c r="C30" s="4"/>
    </row>
    <row r="31" spans="2:7">
      <c r="B31" t="s">
        <v>54</v>
      </c>
      <c r="C31" s="4"/>
    </row>
    <row r="32" spans="2:7">
      <c r="B32" t="s">
        <v>29</v>
      </c>
      <c r="C32">
        <f>INDEX(E32:G32,D32)</f>
        <v>2019</v>
      </c>
      <c r="D32" s="13">
        <v>2</v>
      </c>
      <c r="E32">
        <v>2018</v>
      </c>
      <c r="F32">
        <v>2019</v>
      </c>
      <c r="G32">
        <v>2023</v>
      </c>
    </row>
    <row r="33" spans="1:17">
      <c r="B33" s="3" t="s">
        <v>56</v>
      </c>
      <c r="C33" s="15">
        <v>1</v>
      </c>
      <c r="D33" s="12"/>
      <c r="E33" s="4"/>
      <c r="F33" s="4"/>
      <c r="G33" s="4"/>
    </row>
    <row r="34" spans="1:17">
      <c r="C34" s="4"/>
    </row>
    <row r="35" spans="1:17">
      <c r="B35" t="s">
        <v>33</v>
      </c>
      <c r="C35" s="4"/>
    </row>
    <row r="36" spans="1:17">
      <c r="B36" t="s">
        <v>34</v>
      </c>
      <c r="C36" s="6">
        <f>INDEX(E36:G36,D36)</f>
        <v>10</v>
      </c>
      <c r="D36" s="13">
        <v>2</v>
      </c>
      <c r="E36">
        <v>8</v>
      </c>
      <c r="F36">
        <v>10</v>
      </c>
      <c r="G36">
        <v>12</v>
      </c>
    </row>
    <row r="37" spans="1:17">
      <c r="B37" t="s">
        <v>35</v>
      </c>
      <c r="C37" s="6">
        <f>INDEX(E37:G37,D37)</f>
        <v>2</v>
      </c>
      <c r="D37" s="13">
        <v>3</v>
      </c>
      <c r="E37">
        <v>0.5</v>
      </c>
      <c r="F37">
        <v>1</v>
      </c>
      <c r="G37">
        <v>2</v>
      </c>
    </row>
    <row r="38" spans="1:17">
      <c r="C38" s="4"/>
    </row>
    <row r="39" spans="1:17">
      <c r="B39" t="s">
        <v>39</v>
      </c>
      <c r="C39" s="4"/>
    </row>
    <row r="40" spans="1:17">
      <c r="B40" t="s">
        <v>40</v>
      </c>
      <c r="C40" s="6">
        <f>INDEX(E40:G40,D40)</f>
        <v>5</v>
      </c>
      <c r="D40" s="13">
        <v>3</v>
      </c>
      <c r="E40">
        <v>3</v>
      </c>
      <c r="F40" s="6">
        <v>4</v>
      </c>
      <c r="G40">
        <v>5</v>
      </c>
    </row>
    <row r="41" spans="1:17">
      <c r="B41" t="s">
        <v>41</v>
      </c>
      <c r="C41" s="6">
        <f>INDEX(E41:G41,D41)</f>
        <v>10</v>
      </c>
      <c r="D41" s="13">
        <v>1</v>
      </c>
      <c r="E41">
        <v>10</v>
      </c>
      <c r="F41" s="6">
        <v>15</v>
      </c>
      <c r="G41">
        <v>20</v>
      </c>
    </row>
    <row r="42" spans="1:17">
      <c r="B42" s="3" t="s">
        <v>51</v>
      </c>
      <c r="C42" s="6">
        <f>INDEX(E42:G42,D42)</f>
        <v>20</v>
      </c>
      <c r="D42" s="13">
        <v>1</v>
      </c>
      <c r="E42">
        <v>20</v>
      </c>
      <c r="F42">
        <v>25</v>
      </c>
      <c r="G42">
        <v>35</v>
      </c>
    </row>
    <row r="43" spans="1:17">
      <c r="B43" s="3" t="s">
        <v>52</v>
      </c>
      <c r="C43" s="6">
        <f>INDEX(E43:G43,D43)</f>
        <v>35</v>
      </c>
      <c r="D43" s="13">
        <v>3</v>
      </c>
      <c r="E43">
        <v>15</v>
      </c>
      <c r="F43">
        <v>20</v>
      </c>
      <c r="G43">
        <v>35</v>
      </c>
    </row>
    <row r="44" spans="1:17">
      <c r="B44" s="3" t="s">
        <v>53</v>
      </c>
      <c r="C44">
        <v>10</v>
      </c>
      <c r="F44" t="s">
        <v>62</v>
      </c>
    </row>
    <row r="45" spans="1:17">
      <c r="B45" t="s">
        <v>49</v>
      </c>
      <c r="C45" s="5">
        <f>INDEX(E45:G45,D45)</f>
        <v>0.6</v>
      </c>
      <c r="D45" s="13">
        <v>3</v>
      </c>
      <c r="E45" s="4">
        <v>0.4</v>
      </c>
      <c r="F45" s="4">
        <v>0.5</v>
      </c>
      <c r="G45" s="4">
        <v>0.6</v>
      </c>
    </row>
    <row r="47" spans="1:17">
      <c r="C47" s="1">
        <f>C15</f>
        <v>2009</v>
      </c>
      <c r="D47" s="1">
        <f>C47+1</f>
        <v>2010</v>
      </c>
      <c r="E47" s="1">
        <f t="shared" ref="E47:Q47" si="0">D47+1</f>
        <v>2011</v>
      </c>
      <c r="F47" s="1">
        <f t="shared" si="0"/>
        <v>2012</v>
      </c>
      <c r="G47" s="1">
        <f t="shared" si="0"/>
        <v>2013</v>
      </c>
      <c r="H47" s="1">
        <f t="shared" si="0"/>
        <v>2014</v>
      </c>
      <c r="I47" s="1">
        <f t="shared" si="0"/>
        <v>2015</v>
      </c>
      <c r="J47" s="1">
        <f t="shared" si="0"/>
        <v>2016</v>
      </c>
      <c r="K47" s="1">
        <f t="shared" si="0"/>
        <v>2017</v>
      </c>
      <c r="L47" s="1">
        <f t="shared" si="0"/>
        <v>2018</v>
      </c>
      <c r="M47" s="1">
        <f t="shared" si="0"/>
        <v>2019</v>
      </c>
      <c r="N47" s="1">
        <f t="shared" si="0"/>
        <v>2020</v>
      </c>
      <c r="O47" s="1">
        <f t="shared" si="0"/>
        <v>2021</v>
      </c>
      <c r="P47" s="1">
        <f t="shared" si="0"/>
        <v>2022</v>
      </c>
      <c r="Q47" s="1">
        <f t="shared" si="0"/>
        <v>2023</v>
      </c>
    </row>
    <row r="48" spans="1:17">
      <c r="A48" s="1" t="s">
        <v>3</v>
      </c>
    </row>
    <row r="49" spans="2:17">
      <c r="B49" s="3" t="s">
        <v>23</v>
      </c>
    </row>
    <row r="50" spans="2:17">
      <c r="B50" t="s">
        <v>19</v>
      </c>
      <c r="C50">
        <f>C11</f>
        <v>600</v>
      </c>
      <c r="D50">
        <f>C50</f>
        <v>600</v>
      </c>
      <c r="E50">
        <f t="shared" ref="E50:Q50" si="1">D50</f>
        <v>600</v>
      </c>
      <c r="F50">
        <f t="shared" si="1"/>
        <v>600</v>
      </c>
      <c r="G50">
        <f t="shared" si="1"/>
        <v>600</v>
      </c>
      <c r="H50">
        <f t="shared" si="1"/>
        <v>600</v>
      </c>
      <c r="I50">
        <f t="shared" si="1"/>
        <v>600</v>
      </c>
      <c r="J50">
        <f t="shared" si="1"/>
        <v>600</v>
      </c>
      <c r="K50">
        <f t="shared" si="1"/>
        <v>600</v>
      </c>
      <c r="L50">
        <f t="shared" si="1"/>
        <v>600</v>
      </c>
      <c r="M50">
        <f t="shared" si="1"/>
        <v>600</v>
      </c>
      <c r="N50">
        <f t="shared" si="1"/>
        <v>600</v>
      </c>
      <c r="O50">
        <f t="shared" si="1"/>
        <v>600</v>
      </c>
      <c r="P50">
        <f t="shared" si="1"/>
        <v>600</v>
      </c>
      <c r="Q50">
        <f t="shared" si="1"/>
        <v>600</v>
      </c>
    </row>
    <row r="51" spans="2:17">
      <c r="B51" t="s">
        <v>20</v>
      </c>
      <c r="C51">
        <f>C12</f>
        <v>450</v>
      </c>
      <c r="D51">
        <f t="shared" ref="D51:Q52" si="2">C51</f>
        <v>450</v>
      </c>
      <c r="E51">
        <f t="shared" si="2"/>
        <v>450</v>
      </c>
      <c r="F51">
        <f t="shared" si="2"/>
        <v>450</v>
      </c>
      <c r="G51">
        <f t="shared" si="2"/>
        <v>450</v>
      </c>
      <c r="H51">
        <f t="shared" si="2"/>
        <v>450</v>
      </c>
      <c r="I51">
        <f t="shared" si="2"/>
        <v>450</v>
      </c>
      <c r="J51">
        <f t="shared" si="2"/>
        <v>450</v>
      </c>
      <c r="K51">
        <f t="shared" si="2"/>
        <v>450</v>
      </c>
      <c r="L51">
        <f t="shared" si="2"/>
        <v>450</v>
      </c>
      <c r="M51">
        <f t="shared" si="2"/>
        <v>450</v>
      </c>
      <c r="N51">
        <f t="shared" si="2"/>
        <v>450</v>
      </c>
      <c r="O51">
        <f t="shared" si="2"/>
        <v>450</v>
      </c>
      <c r="P51">
        <f t="shared" si="2"/>
        <v>450</v>
      </c>
      <c r="Q51">
        <f t="shared" si="2"/>
        <v>450</v>
      </c>
    </row>
    <row r="52" spans="2:17">
      <c r="B52" t="s">
        <v>21</v>
      </c>
      <c r="C52">
        <f>C13</f>
        <v>140</v>
      </c>
      <c r="D52">
        <f t="shared" si="2"/>
        <v>140</v>
      </c>
      <c r="E52">
        <f t="shared" si="2"/>
        <v>140</v>
      </c>
      <c r="F52">
        <f t="shared" si="2"/>
        <v>140</v>
      </c>
      <c r="G52">
        <f t="shared" si="2"/>
        <v>140</v>
      </c>
      <c r="H52">
        <f t="shared" si="2"/>
        <v>140</v>
      </c>
      <c r="I52">
        <f t="shared" si="2"/>
        <v>140</v>
      </c>
      <c r="J52">
        <f t="shared" si="2"/>
        <v>140</v>
      </c>
      <c r="K52">
        <f t="shared" si="2"/>
        <v>140</v>
      </c>
      <c r="L52">
        <f t="shared" si="2"/>
        <v>140</v>
      </c>
      <c r="M52">
        <f t="shared" si="2"/>
        <v>140</v>
      </c>
      <c r="N52">
        <f t="shared" si="2"/>
        <v>140</v>
      </c>
      <c r="O52">
        <f t="shared" si="2"/>
        <v>140</v>
      </c>
      <c r="P52">
        <f t="shared" si="2"/>
        <v>140</v>
      </c>
      <c r="Q52">
        <f t="shared" si="2"/>
        <v>140</v>
      </c>
    </row>
    <row r="53" spans="2:17">
      <c r="B53" t="s">
        <v>22</v>
      </c>
      <c r="C53">
        <f>SUM(C50:C52)</f>
        <v>1190</v>
      </c>
      <c r="D53">
        <f t="shared" ref="D53:Q53" si="3">SUM(D50:D52)</f>
        <v>1190</v>
      </c>
      <c r="E53">
        <f t="shared" si="3"/>
        <v>1190</v>
      </c>
      <c r="F53">
        <f t="shared" si="3"/>
        <v>1190</v>
      </c>
      <c r="G53">
        <f t="shared" si="3"/>
        <v>1190</v>
      </c>
      <c r="H53">
        <f t="shared" si="3"/>
        <v>1190</v>
      </c>
      <c r="I53">
        <f t="shared" si="3"/>
        <v>1190</v>
      </c>
      <c r="J53">
        <f t="shared" si="3"/>
        <v>1190</v>
      </c>
      <c r="K53">
        <f t="shared" si="3"/>
        <v>1190</v>
      </c>
      <c r="L53">
        <f t="shared" si="3"/>
        <v>1190</v>
      </c>
      <c r="M53">
        <f t="shared" si="3"/>
        <v>1190</v>
      </c>
      <c r="N53">
        <f t="shared" si="3"/>
        <v>1190</v>
      </c>
      <c r="O53">
        <f t="shared" si="3"/>
        <v>1190</v>
      </c>
      <c r="P53">
        <f t="shared" si="3"/>
        <v>1190</v>
      </c>
      <c r="Q53">
        <f t="shared" si="3"/>
        <v>1190</v>
      </c>
    </row>
    <row r="55" spans="2:17">
      <c r="B55" t="s">
        <v>26</v>
      </c>
      <c r="C55" s="5">
        <f>IF(C47&lt;$C$20,0,IF(AND(C47=$C$20,C47&lt;&gt;$C$25),$C$22,IF(C47&lt;$C$25,($C$23-$C$22)/($C$25-$C$20)+B55,$C$23)))</f>
        <v>0</v>
      </c>
      <c r="D55" s="5">
        <f t="shared" ref="D55:Q55" si="4">IF(D47&lt;$C$20,0,IF(AND(D47=$C$20,D47&lt;&gt;$C$25),$C$22,IF(D47&lt;$C$25,($C$23-$C$22)/($C$25-$C$20)+C55,$C$23)))</f>
        <v>0</v>
      </c>
      <c r="E55" s="5">
        <f t="shared" si="4"/>
        <v>1.6666666666666666E-2</v>
      </c>
      <c r="F55" s="5">
        <f t="shared" si="4"/>
        <v>3.3333333333333333E-2</v>
      </c>
      <c r="G55" s="5">
        <f t="shared" si="4"/>
        <v>0.05</v>
      </c>
      <c r="H55" s="5">
        <f t="shared" si="4"/>
        <v>6.6666666666666666E-2</v>
      </c>
      <c r="I55" s="5">
        <f t="shared" si="4"/>
        <v>8.3333333333333329E-2</v>
      </c>
      <c r="J55" s="5">
        <f t="shared" si="4"/>
        <v>0.1</v>
      </c>
      <c r="K55" s="5">
        <f t="shared" si="4"/>
        <v>0.1</v>
      </c>
      <c r="L55" s="5">
        <f t="shared" si="4"/>
        <v>0.1</v>
      </c>
      <c r="M55" s="5">
        <f t="shared" si="4"/>
        <v>0.1</v>
      </c>
      <c r="N55" s="5">
        <f t="shared" si="4"/>
        <v>0.1</v>
      </c>
      <c r="O55" s="5">
        <f t="shared" si="4"/>
        <v>0.1</v>
      </c>
      <c r="P55" s="5">
        <f t="shared" si="4"/>
        <v>0.1</v>
      </c>
      <c r="Q55" s="5">
        <f t="shared" si="4"/>
        <v>0.1</v>
      </c>
    </row>
    <row r="57" spans="2:17">
      <c r="B57" t="s">
        <v>24</v>
      </c>
      <c r="C57">
        <f>C55*(C50+$C$7*(C51+C52))</f>
        <v>0</v>
      </c>
      <c r="D57">
        <f t="shared" ref="D57:Q57" si="5">D55*(D50+$C$7*(D51+D52))</f>
        <v>0</v>
      </c>
      <c r="E57">
        <f t="shared" si="5"/>
        <v>19.833333333333332</v>
      </c>
      <c r="F57">
        <f t="shared" si="5"/>
        <v>39.666666666666664</v>
      </c>
      <c r="G57">
        <f t="shared" si="5"/>
        <v>59.5</v>
      </c>
      <c r="H57">
        <f t="shared" si="5"/>
        <v>79.333333333333329</v>
      </c>
      <c r="I57">
        <f t="shared" si="5"/>
        <v>99.166666666666657</v>
      </c>
      <c r="J57">
        <f t="shared" si="5"/>
        <v>119</v>
      </c>
      <c r="K57">
        <f t="shared" si="5"/>
        <v>119</v>
      </c>
      <c r="L57">
        <f t="shared" si="5"/>
        <v>119</v>
      </c>
      <c r="M57">
        <f t="shared" si="5"/>
        <v>119</v>
      </c>
      <c r="N57">
        <f t="shared" si="5"/>
        <v>119</v>
      </c>
      <c r="O57">
        <f t="shared" si="5"/>
        <v>119</v>
      </c>
      <c r="P57">
        <f t="shared" si="5"/>
        <v>119</v>
      </c>
      <c r="Q57">
        <f t="shared" si="5"/>
        <v>119</v>
      </c>
    </row>
    <row r="58" spans="2:17">
      <c r="B58" t="s">
        <v>25</v>
      </c>
      <c r="C58">
        <f>0</f>
        <v>0</v>
      </c>
      <c r="D58">
        <f t="shared" ref="D58:Q58" si="6">D57-C57</f>
        <v>0</v>
      </c>
      <c r="E58">
        <f t="shared" si="6"/>
        <v>19.833333333333332</v>
      </c>
      <c r="F58">
        <f t="shared" si="6"/>
        <v>19.833333333333332</v>
      </c>
      <c r="G58">
        <f t="shared" si="6"/>
        <v>19.833333333333336</v>
      </c>
      <c r="H58">
        <f t="shared" si="6"/>
        <v>19.833333333333329</v>
      </c>
      <c r="I58">
        <f t="shared" si="6"/>
        <v>19.833333333333329</v>
      </c>
      <c r="J58">
        <f t="shared" si="6"/>
        <v>19.833333333333343</v>
      </c>
      <c r="K58">
        <f t="shared" si="6"/>
        <v>0</v>
      </c>
      <c r="L58">
        <f t="shared" si="6"/>
        <v>0</v>
      </c>
      <c r="M58">
        <f t="shared" si="6"/>
        <v>0</v>
      </c>
      <c r="N58">
        <f t="shared" si="6"/>
        <v>0</v>
      </c>
      <c r="O58">
        <f t="shared" si="6"/>
        <v>0</v>
      </c>
      <c r="P58">
        <f t="shared" si="6"/>
        <v>0</v>
      </c>
      <c r="Q58">
        <f t="shared" si="6"/>
        <v>0</v>
      </c>
    </row>
    <row r="59" spans="2:17">
      <c r="B59" t="s">
        <v>30</v>
      </c>
      <c r="C59" s="5">
        <f>IF(AND(C47&lt;$C$28,C47&lt;$C$32),1,IF(AND(C47&gt;=$C$28,C47&lt;$C$32),1-$C$29,1-$C$33))</f>
        <v>1</v>
      </c>
      <c r="D59" s="5">
        <f t="shared" ref="D59:Q59" si="7">IF(AND(D47&lt;$C$28,D47&lt;$C$32),1,IF(AND(D47&gt;=$C$28,D47&lt;$C$32),1-$C$29,1-$C$33))</f>
        <v>1</v>
      </c>
      <c r="E59" s="5">
        <f t="shared" si="7"/>
        <v>1</v>
      </c>
      <c r="F59" s="5">
        <f t="shared" si="7"/>
        <v>1</v>
      </c>
      <c r="G59" s="5">
        <f t="shared" si="7"/>
        <v>1</v>
      </c>
      <c r="H59" s="5">
        <f t="shared" si="7"/>
        <v>1</v>
      </c>
      <c r="I59" s="5">
        <f t="shared" si="7"/>
        <v>1</v>
      </c>
      <c r="J59" s="5">
        <f t="shared" si="7"/>
        <v>1</v>
      </c>
      <c r="K59" s="5">
        <f t="shared" si="7"/>
        <v>1</v>
      </c>
      <c r="L59" s="5">
        <f t="shared" si="7"/>
        <v>1</v>
      </c>
      <c r="M59" s="5">
        <f t="shared" si="7"/>
        <v>0</v>
      </c>
      <c r="N59" s="5">
        <f t="shared" si="7"/>
        <v>0</v>
      </c>
      <c r="O59" s="5">
        <f t="shared" si="7"/>
        <v>0</v>
      </c>
      <c r="P59" s="5">
        <f t="shared" si="7"/>
        <v>0</v>
      </c>
      <c r="Q59" s="5">
        <f t="shared" si="7"/>
        <v>0</v>
      </c>
    </row>
    <row r="61" spans="2:17">
      <c r="B61" t="s">
        <v>31</v>
      </c>
      <c r="C61">
        <f>+C59*C58</f>
        <v>0</v>
      </c>
      <c r="D61">
        <f t="shared" ref="D61:Q61" si="8">+D59*D58</f>
        <v>0</v>
      </c>
      <c r="E61">
        <f t="shared" si="8"/>
        <v>19.833333333333332</v>
      </c>
      <c r="F61">
        <f t="shared" si="8"/>
        <v>19.833333333333332</v>
      </c>
      <c r="G61">
        <f t="shared" si="8"/>
        <v>19.833333333333336</v>
      </c>
      <c r="H61">
        <f t="shared" si="8"/>
        <v>19.833333333333329</v>
      </c>
      <c r="I61">
        <f t="shared" si="8"/>
        <v>19.833333333333329</v>
      </c>
      <c r="J61">
        <f t="shared" si="8"/>
        <v>19.833333333333343</v>
      </c>
      <c r="K61">
        <f t="shared" si="8"/>
        <v>0</v>
      </c>
      <c r="L61">
        <f t="shared" si="8"/>
        <v>0</v>
      </c>
      <c r="M61">
        <f t="shared" si="8"/>
        <v>0</v>
      </c>
      <c r="N61">
        <f t="shared" si="8"/>
        <v>0</v>
      </c>
      <c r="O61">
        <f t="shared" si="8"/>
        <v>0</v>
      </c>
      <c r="P61">
        <f t="shared" si="8"/>
        <v>0</v>
      </c>
      <c r="Q61">
        <f t="shared" si="8"/>
        <v>0</v>
      </c>
    </row>
    <row r="62" spans="2:17">
      <c r="B62" t="s">
        <v>32</v>
      </c>
      <c r="C62">
        <v>0</v>
      </c>
      <c r="D62">
        <f>C62+D61</f>
        <v>0</v>
      </c>
      <c r="E62">
        <f t="shared" ref="E62:Q62" si="9">D62+E61</f>
        <v>19.833333333333332</v>
      </c>
      <c r="F62">
        <f t="shared" si="9"/>
        <v>39.666666666666664</v>
      </c>
      <c r="G62">
        <f t="shared" si="9"/>
        <v>59.5</v>
      </c>
      <c r="H62">
        <f t="shared" si="9"/>
        <v>79.333333333333329</v>
      </c>
      <c r="I62">
        <f t="shared" si="9"/>
        <v>99.166666666666657</v>
      </c>
      <c r="J62">
        <f t="shared" si="9"/>
        <v>119</v>
      </c>
      <c r="K62">
        <f t="shared" si="9"/>
        <v>119</v>
      </c>
      <c r="L62">
        <f t="shared" si="9"/>
        <v>119</v>
      </c>
      <c r="M62">
        <f t="shared" si="9"/>
        <v>119</v>
      </c>
      <c r="N62">
        <f t="shared" si="9"/>
        <v>119</v>
      </c>
      <c r="O62">
        <f t="shared" si="9"/>
        <v>119</v>
      </c>
      <c r="P62">
        <f t="shared" si="9"/>
        <v>119</v>
      </c>
      <c r="Q62">
        <f t="shared" si="9"/>
        <v>119</v>
      </c>
    </row>
    <row r="63" spans="2:17">
      <c r="B63" t="s">
        <v>36</v>
      </c>
      <c r="C63">
        <f>C62*C59</f>
        <v>0</v>
      </c>
      <c r="D63">
        <f t="shared" ref="D63:Q63" si="10">D62*D59</f>
        <v>0</v>
      </c>
      <c r="E63">
        <f t="shared" si="10"/>
        <v>19.833333333333332</v>
      </c>
      <c r="F63">
        <f t="shared" si="10"/>
        <v>39.666666666666664</v>
      </c>
      <c r="G63">
        <f t="shared" si="10"/>
        <v>59.5</v>
      </c>
      <c r="H63">
        <f t="shared" si="10"/>
        <v>79.333333333333329</v>
      </c>
      <c r="I63">
        <f t="shared" si="10"/>
        <v>99.166666666666657</v>
      </c>
      <c r="J63">
        <f t="shared" si="10"/>
        <v>119</v>
      </c>
      <c r="K63">
        <f t="shared" si="10"/>
        <v>119</v>
      </c>
      <c r="L63">
        <f t="shared" si="10"/>
        <v>119</v>
      </c>
      <c r="M63">
        <f t="shared" si="10"/>
        <v>0</v>
      </c>
      <c r="N63">
        <f t="shared" si="10"/>
        <v>0</v>
      </c>
      <c r="O63">
        <f t="shared" si="10"/>
        <v>0</v>
      </c>
      <c r="P63">
        <f t="shared" si="10"/>
        <v>0</v>
      </c>
      <c r="Q63">
        <f t="shared" si="10"/>
        <v>0</v>
      </c>
    </row>
    <row r="65" spans="1:17">
      <c r="B65" t="s">
        <v>37</v>
      </c>
    </row>
    <row r="66" spans="1:17">
      <c r="B66" t="s">
        <v>38</v>
      </c>
    </row>
    <row r="67" spans="1:17">
      <c r="B67" t="s">
        <v>46</v>
      </c>
      <c r="C67">
        <f t="shared" ref="C67:Q67" si="11">(1-$C$7)*C61*$C$36</f>
        <v>0</v>
      </c>
      <c r="D67">
        <f t="shared" si="11"/>
        <v>0</v>
      </c>
      <c r="E67">
        <f t="shared" si="11"/>
        <v>0</v>
      </c>
      <c r="F67">
        <f t="shared" si="11"/>
        <v>0</v>
      </c>
      <c r="G67">
        <f t="shared" si="11"/>
        <v>0</v>
      </c>
      <c r="H67">
        <f t="shared" si="11"/>
        <v>0</v>
      </c>
      <c r="I67">
        <f t="shared" si="11"/>
        <v>0</v>
      </c>
      <c r="J67">
        <f t="shared" si="11"/>
        <v>0</v>
      </c>
      <c r="K67">
        <f t="shared" si="11"/>
        <v>0</v>
      </c>
      <c r="L67">
        <f t="shared" si="11"/>
        <v>0</v>
      </c>
      <c r="M67">
        <f t="shared" si="11"/>
        <v>0</v>
      </c>
      <c r="N67">
        <f t="shared" si="11"/>
        <v>0</v>
      </c>
      <c r="O67">
        <f t="shared" si="11"/>
        <v>0</v>
      </c>
      <c r="P67">
        <f t="shared" si="11"/>
        <v>0</v>
      </c>
      <c r="Q67">
        <f t="shared" si="11"/>
        <v>0</v>
      </c>
    </row>
    <row r="68" spans="1:17">
      <c r="B68" t="s">
        <v>47</v>
      </c>
      <c r="C68">
        <f t="shared" ref="C68:Q68" si="12">$C$7*$C$45*C61*$C$36</f>
        <v>0</v>
      </c>
      <c r="D68">
        <f t="shared" si="12"/>
        <v>0</v>
      </c>
      <c r="E68">
        <f t="shared" si="12"/>
        <v>118.99999999999999</v>
      </c>
      <c r="F68">
        <f t="shared" si="12"/>
        <v>118.99999999999999</v>
      </c>
      <c r="G68">
        <f t="shared" si="12"/>
        <v>119</v>
      </c>
      <c r="H68">
        <f t="shared" si="12"/>
        <v>118.99999999999997</v>
      </c>
      <c r="I68">
        <f t="shared" si="12"/>
        <v>118.99999999999997</v>
      </c>
      <c r="J68">
        <f t="shared" si="12"/>
        <v>119.00000000000006</v>
      </c>
      <c r="K68">
        <f t="shared" si="12"/>
        <v>0</v>
      </c>
      <c r="L68">
        <f t="shared" si="12"/>
        <v>0</v>
      </c>
      <c r="M68">
        <f t="shared" si="12"/>
        <v>0</v>
      </c>
      <c r="N68">
        <f t="shared" si="12"/>
        <v>0</v>
      </c>
      <c r="O68">
        <f t="shared" si="12"/>
        <v>0</v>
      </c>
      <c r="P68">
        <f t="shared" si="12"/>
        <v>0</v>
      </c>
      <c r="Q68">
        <f t="shared" si="12"/>
        <v>0</v>
      </c>
    </row>
    <row r="69" spans="1:17">
      <c r="B69" t="s">
        <v>35</v>
      </c>
      <c r="C69">
        <f>C63*$C$37</f>
        <v>0</v>
      </c>
      <c r="D69">
        <f t="shared" ref="D69:Q69" si="13">D63*$C$37</f>
        <v>0</v>
      </c>
      <c r="E69">
        <f t="shared" si="13"/>
        <v>39.666666666666664</v>
      </c>
      <c r="F69">
        <f t="shared" si="13"/>
        <v>79.333333333333329</v>
      </c>
      <c r="G69">
        <f t="shared" si="13"/>
        <v>119</v>
      </c>
      <c r="H69">
        <f t="shared" si="13"/>
        <v>158.66666666666666</v>
      </c>
      <c r="I69">
        <f t="shared" si="13"/>
        <v>198.33333333333331</v>
      </c>
      <c r="J69">
        <f t="shared" si="13"/>
        <v>238</v>
      </c>
      <c r="K69">
        <f t="shared" si="13"/>
        <v>238</v>
      </c>
      <c r="L69">
        <f t="shared" si="13"/>
        <v>238</v>
      </c>
      <c r="M69">
        <f t="shared" si="13"/>
        <v>0</v>
      </c>
      <c r="N69">
        <f t="shared" si="13"/>
        <v>0</v>
      </c>
      <c r="O69">
        <f t="shared" si="13"/>
        <v>0</v>
      </c>
      <c r="P69">
        <f t="shared" si="13"/>
        <v>0</v>
      </c>
      <c r="Q69">
        <f t="shared" si="13"/>
        <v>0</v>
      </c>
    </row>
    <row r="70" spans="1:17">
      <c r="B70" t="s">
        <v>22</v>
      </c>
      <c r="C70">
        <f>SUM(C67:C69)</f>
        <v>0</v>
      </c>
      <c r="D70">
        <f t="shared" ref="D70:Q70" si="14">SUM(D67:D69)</f>
        <v>0</v>
      </c>
      <c r="E70">
        <f t="shared" si="14"/>
        <v>158.66666666666666</v>
      </c>
      <c r="F70">
        <f t="shared" si="14"/>
        <v>198.33333333333331</v>
      </c>
      <c r="G70">
        <f t="shared" si="14"/>
        <v>238</v>
      </c>
      <c r="H70">
        <f t="shared" si="14"/>
        <v>277.66666666666663</v>
      </c>
      <c r="I70">
        <f t="shared" si="14"/>
        <v>317.33333333333326</v>
      </c>
      <c r="J70">
        <f t="shared" si="14"/>
        <v>357.00000000000006</v>
      </c>
      <c r="K70">
        <f t="shared" si="14"/>
        <v>238</v>
      </c>
      <c r="L70">
        <f t="shared" si="14"/>
        <v>238</v>
      </c>
      <c r="M70">
        <f t="shared" si="14"/>
        <v>0</v>
      </c>
      <c r="N70">
        <f t="shared" si="14"/>
        <v>0</v>
      </c>
      <c r="O70">
        <f t="shared" si="14"/>
        <v>0</v>
      </c>
      <c r="P70">
        <f t="shared" si="14"/>
        <v>0</v>
      </c>
      <c r="Q70">
        <f t="shared" si="14"/>
        <v>0</v>
      </c>
    </row>
    <row r="72" spans="1:17">
      <c r="A72" s="1" t="s">
        <v>4</v>
      </c>
    </row>
    <row r="73" spans="1:17">
      <c r="B73" t="s">
        <v>16</v>
      </c>
      <c r="C73" s="7">
        <f>C61*$C$40</f>
        <v>0</v>
      </c>
      <c r="D73" s="7">
        <f t="shared" ref="D73:Q73" si="15">D61*$C$40</f>
        <v>0</v>
      </c>
      <c r="E73" s="7">
        <f t="shared" si="15"/>
        <v>99.166666666666657</v>
      </c>
      <c r="F73" s="7">
        <f t="shared" si="15"/>
        <v>99.166666666666657</v>
      </c>
      <c r="G73" s="7">
        <f t="shared" si="15"/>
        <v>99.166666666666686</v>
      </c>
      <c r="H73" s="7">
        <f t="shared" si="15"/>
        <v>99.166666666666643</v>
      </c>
      <c r="I73" s="7">
        <f t="shared" si="15"/>
        <v>99.166666666666643</v>
      </c>
      <c r="J73" s="7">
        <f t="shared" si="15"/>
        <v>99.166666666666714</v>
      </c>
      <c r="K73" s="7">
        <f t="shared" si="15"/>
        <v>0</v>
      </c>
      <c r="L73" s="7">
        <f t="shared" si="15"/>
        <v>0</v>
      </c>
      <c r="M73" s="7">
        <f t="shared" si="15"/>
        <v>0</v>
      </c>
      <c r="N73" s="7">
        <f t="shared" si="15"/>
        <v>0</v>
      </c>
      <c r="O73" s="7">
        <f t="shared" si="15"/>
        <v>0</v>
      </c>
      <c r="P73" s="7">
        <f t="shared" si="15"/>
        <v>0</v>
      </c>
      <c r="Q73" s="7">
        <f t="shared" si="15"/>
        <v>0</v>
      </c>
    </row>
    <row r="74" spans="1:17">
      <c r="B74" s="3" t="s">
        <v>17</v>
      </c>
      <c r="C74" s="7">
        <f t="shared" ref="C74:Q74" si="16">IF(C61&gt;0,$C$41,0)*(1-$C$7)</f>
        <v>0</v>
      </c>
      <c r="D74" s="7">
        <f t="shared" si="16"/>
        <v>0</v>
      </c>
      <c r="E74" s="7">
        <f t="shared" si="16"/>
        <v>0</v>
      </c>
      <c r="F74" s="7">
        <f t="shared" si="16"/>
        <v>0</v>
      </c>
      <c r="G74" s="7">
        <f t="shared" si="16"/>
        <v>0</v>
      </c>
      <c r="H74" s="7">
        <f t="shared" si="16"/>
        <v>0</v>
      </c>
      <c r="I74" s="7">
        <f t="shared" si="16"/>
        <v>0</v>
      </c>
      <c r="J74" s="7">
        <f t="shared" si="16"/>
        <v>0</v>
      </c>
      <c r="K74" s="7">
        <f t="shared" si="16"/>
        <v>0</v>
      </c>
      <c r="L74" s="7">
        <f t="shared" si="16"/>
        <v>0</v>
      </c>
      <c r="M74" s="7">
        <f t="shared" si="16"/>
        <v>0</v>
      </c>
      <c r="N74" s="7">
        <f t="shared" si="16"/>
        <v>0</v>
      </c>
      <c r="O74" s="7">
        <f t="shared" si="16"/>
        <v>0</v>
      </c>
      <c r="P74" s="7">
        <f t="shared" si="16"/>
        <v>0</v>
      </c>
      <c r="Q74" s="7">
        <f t="shared" si="16"/>
        <v>0</v>
      </c>
    </row>
    <row r="75" spans="1:17">
      <c r="B75" t="s">
        <v>15</v>
      </c>
      <c r="C75" s="7">
        <f>C73+C74</f>
        <v>0</v>
      </c>
      <c r="D75" s="7">
        <f t="shared" ref="D75:Q75" si="17">D73+D74</f>
        <v>0</v>
      </c>
      <c r="E75" s="7">
        <f t="shared" si="17"/>
        <v>99.166666666666657</v>
      </c>
      <c r="F75" s="7">
        <f t="shared" si="17"/>
        <v>99.166666666666657</v>
      </c>
      <c r="G75" s="7">
        <f t="shared" si="17"/>
        <v>99.166666666666686</v>
      </c>
      <c r="H75" s="7">
        <f t="shared" si="17"/>
        <v>99.166666666666643</v>
      </c>
      <c r="I75" s="7">
        <f t="shared" si="17"/>
        <v>99.166666666666643</v>
      </c>
      <c r="J75" s="7">
        <f t="shared" si="17"/>
        <v>99.166666666666714</v>
      </c>
      <c r="K75" s="7">
        <f t="shared" si="17"/>
        <v>0</v>
      </c>
      <c r="L75" s="7">
        <f t="shared" si="17"/>
        <v>0</v>
      </c>
      <c r="M75" s="7">
        <f t="shared" si="17"/>
        <v>0</v>
      </c>
      <c r="N75" s="7">
        <f t="shared" si="17"/>
        <v>0</v>
      </c>
      <c r="O75" s="7">
        <f t="shared" si="17"/>
        <v>0</v>
      </c>
      <c r="P75" s="7">
        <f t="shared" si="17"/>
        <v>0</v>
      </c>
      <c r="Q75" s="7">
        <f t="shared" si="17"/>
        <v>0</v>
      </c>
    </row>
    <row r="77" spans="1:17">
      <c r="A77" s="1" t="s">
        <v>5</v>
      </c>
    </row>
    <row r="78" spans="1:17">
      <c r="B78" t="s">
        <v>14</v>
      </c>
      <c r="C78">
        <f>C42+C43*C7</f>
        <v>55</v>
      </c>
    </row>
    <row r="79" spans="1:17">
      <c r="B79" t="s">
        <v>12</v>
      </c>
      <c r="C79">
        <f>IF(C47&lt;$C$15+$C$44,$C$78/$C$44,0)</f>
        <v>5.5</v>
      </c>
      <c r="D79">
        <f t="shared" ref="D79:Q79" si="18">IF(D47&lt;$C$15+$C$44,$C$78/$C$44,0)</f>
        <v>5.5</v>
      </c>
      <c r="E79">
        <f t="shared" si="18"/>
        <v>5.5</v>
      </c>
      <c r="F79">
        <f t="shared" si="18"/>
        <v>5.5</v>
      </c>
      <c r="G79">
        <f t="shared" si="18"/>
        <v>5.5</v>
      </c>
      <c r="H79">
        <f t="shared" si="18"/>
        <v>5.5</v>
      </c>
      <c r="I79">
        <f t="shared" si="18"/>
        <v>5.5</v>
      </c>
      <c r="J79">
        <f t="shared" si="18"/>
        <v>5.5</v>
      </c>
      <c r="K79">
        <f t="shared" si="18"/>
        <v>5.5</v>
      </c>
      <c r="L79">
        <f t="shared" si="18"/>
        <v>5.5</v>
      </c>
      <c r="M79">
        <f t="shared" si="18"/>
        <v>0</v>
      </c>
      <c r="N79">
        <f t="shared" si="18"/>
        <v>0</v>
      </c>
      <c r="O79">
        <f t="shared" si="18"/>
        <v>0</v>
      </c>
      <c r="P79">
        <f t="shared" si="18"/>
        <v>0</v>
      </c>
      <c r="Q79">
        <f t="shared" si="18"/>
        <v>0</v>
      </c>
    </row>
    <row r="81" spans="1:17">
      <c r="A81" s="1" t="s">
        <v>6</v>
      </c>
    </row>
    <row r="82" spans="1:17">
      <c r="B82" t="s">
        <v>3</v>
      </c>
      <c r="C82" s="8">
        <f>C70</f>
        <v>0</v>
      </c>
      <c r="D82" s="8">
        <f t="shared" ref="D82:Q82" si="19">D70</f>
        <v>0</v>
      </c>
      <c r="E82" s="8">
        <f t="shared" si="19"/>
        <v>158.66666666666666</v>
      </c>
      <c r="F82" s="8">
        <f t="shared" si="19"/>
        <v>198.33333333333331</v>
      </c>
      <c r="G82" s="8">
        <f t="shared" si="19"/>
        <v>238</v>
      </c>
      <c r="H82" s="8">
        <f t="shared" si="19"/>
        <v>277.66666666666663</v>
      </c>
      <c r="I82" s="8">
        <f t="shared" si="19"/>
        <v>317.33333333333326</v>
      </c>
      <c r="J82" s="8">
        <f t="shared" si="19"/>
        <v>357.00000000000006</v>
      </c>
      <c r="K82" s="8">
        <f t="shared" si="19"/>
        <v>238</v>
      </c>
      <c r="L82" s="8">
        <f t="shared" si="19"/>
        <v>238</v>
      </c>
      <c r="M82" s="8">
        <f t="shared" si="19"/>
        <v>0</v>
      </c>
      <c r="N82" s="8">
        <f t="shared" si="19"/>
        <v>0</v>
      </c>
      <c r="O82" s="8">
        <f t="shared" si="19"/>
        <v>0</v>
      </c>
      <c r="P82" s="8">
        <f t="shared" si="19"/>
        <v>0</v>
      </c>
      <c r="Q82" s="8">
        <f t="shared" si="19"/>
        <v>0</v>
      </c>
    </row>
    <row r="83" spans="1:17">
      <c r="B83" t="s">
        <v>8</v>
      </c>
      <c r="C83" s="8">
        <f>C75</f>
        <v>0</v>
      </c>
      <c r="D83" s="8">
        <f t="shared" ref="D83:Q83" si="20">D75</f>
        <v>0</v>
      </c>
      <c r="E83" s="8">
        <f t="shared" si="20"/>
        <v>99.166666666666657</v>
      </c>
      <c r="F83" s="8">
        <f t="shared" si="20"/>
        <v>99.166666666666657</v>
      </c>
      <c r="G83" s="8">
        <f t="shared" si="20"/>
        <v>99.166666666666686</v>
      </c>
      <c r="H83" s="8">
        <f t="shared" si="20"/>
        <v>99.166666666666643</v>
      </c>
      <c r="I83" s="8">
        <f t="shared" si="20"/>
        <v>99.166666666666643</v>
      </c>
      <c r="J83" s="8">
        <f t="shared" si="20"/>
        <v>99.166666666666714</v>
      </c>
      <c r="K83" s="8">
        <f t="shared" si="20"/>
        <v>0</v>
      </c>
      <c r="L83" s="8">
        <f t="shared" si="20"/>
        <v>0</v>
      </c>
      <c r="M83" s="8">
        <f t="shared" si="20"/>
        <v>0</v>
      </c>
      <c r="N83" s="8">
        <f t="shared" si="20"/>
        <v>0</v>
      </c>
      <c r="O83" s="8">
        <f t="shared" si="20"/>
        <v>0</v>
      </c>
      <c r="P83" s="8">
        <f t="shared" si="20"/>
        <v>0</v>
      </c>
      <c r="Q83" s="8">
        <f t="shared" si="20"/>
        <v>0</v>
      </c>
    </row>
    <row r="84" spans="1:17">
      <c r="B84" t="s">
        <v>9</v>
      </c>
      <c r="C84" s="8">
        <f>C82-C83</f>
        <v>0</v>
      </c>
      <c r="D84" s="8">
        <f t="shared" ref="D84:Q84" si="21">D82-D83</f>
        <v>0</v>
      </c>
      <c r="E84" s="8">
        <f t="shared" si="21"/>
        <v>59.5</v>
      </c>
      <c r="F84" s="8">
        <f t="shared" si="21"/>
        <v>99.166666666666657</v>
      </c>
      <c r="G84" s="8">
        <f t="shared" si="21"/>
        <v>138.83333333333331</v>
      </c>
      <c r="H84" s="8">
        <f t="shared" si="21"/>
        <v>178.5</v>
      </c>
      <c r="I84" s="8">
        <f t="shared" si="21"/>
        <v>218.16666666666663</v>
      </c>
      <c r="J84" s="8">
        <f t="shared" si="21"/>
        <v>257.83333333333337</v>
      </c>
      <c r="K84" s="8">
        <f t="shared" si="21"/>
        <v>238</v>
      </c>
      <c r="L84" s="8">
        <f t="shared" si="21"/>
        <v>238</v>
      </c>
      <c r="M84" s="8">
        <f t="shared" si="21"/>
        <v>0</v>
      </c>
      <c r="N84" s="8">
        <f t="shared" si="21"/>
        <v>0</v>
      </c>
      <c r="O84" s="8">
        <f t="shared" si="21"/>
        <v>0</v>
      </c>
      <c r="P84" s="8">
        <f t="shared" si="21"/>
        <v>0</v>
      </c>
      <c r="Q84" s="8">
        <f t="shared" si="21"/>
        <v>0</v>
      </c>
    </row>
    <row r="85" spans="1:17">
      <c r="B85" t="s">
        <v>12</v>
      </c>
      <c r="C85" s="8">
        <f>C79</f>
        <v>5.5</v>
      </c>
      <c r="D85" s="8">
        <f t="shared" ref="D85:Q85" si="22">D79</f>
        <v>5.5</v>
      </c>
      <c r="E85" s="8">
        <f t="shared" si="22"/>
        <v>5.5</v>
      </c>
      <c r="F85" s="8">
        <f t="shared" si="22"/>
        <v>5.5</v>
      </c>
      <c r="G85" s="8">
        <f t="shared" si="22"/>
        <v>5.5</v>
      </c>
      <c r="H85" s="8">
        <f t="shared" si="22"/>
        <v>5.5</v>
      </c>
      <c r="I85" s="8">
        <f t="shared" si="22"/>
        <v>5.5</v>
      </c>
      <c r="J85" s="8">
        <f t="shared" si="22"/>
        <v>5.5</v>
      </c>
      <c r="K85" s="8">
        <f t="shared" si="22"/>
        <v>5.5</v>
      </c>
      <c r="L85" s="8">
        <f t="shared" si="22"/>
        <v>5.5</v>
      </c>
      <c r="M85" s="8">
        <f t="shared" si="22"/>
        <v>0</v>
      </c>
      <c r="N85" s="8">
        <f t="shared" si="22"/>
        <v>0</v>
      </c>
      <c r="O85" s="8">
        <f t="shared" si="22"/>
        <v>0</v>
      </c>
      <c r="P85" s="8">
        <f t="shared" si="22"/>
        <v>0</v>
      </c>
      <c r="Q85" s="8">
        <f t="shared" si="22"/>
        <v>0</v>
      </c>
    </row>
    <row r="86" spans="1:17">
      <c r="B86" t="s">
        <v>10</v>
      </c>
      <c r="C86" s="8">
        <f>(C84-C85)*$C$16</f>
        <v>-2.2000000000000002</v>
      </c>
      <c r="D86" s="8">
        <f t="shared" ref="D86:Q86" si="23">(D84-D85)*$C$16</f>
        <v>-2.2000000000000002</v>
      </c>
      <c r="E86" s="8">
        <f t="shared" si="23"/>
        <v>21.6</v>
      </c>
      <c r="F86" s="8">
        <f t="shared" si="23"/>
        <v>37.466666666666661</v>
      </c>
      <c r="G86" s="8">
        <f t="shared" si="23"/>
        <v>53.333333333333329</v>
      </c>
      <c r="H86" s="8">
        <f t="shared" si="23"/>
        <v>69.2</v>
      </c>
      <c r="I86" s="8">
        <f t="shared" si="23"/>
        <v>85.066666666666663</v>
      </c>
      <c r="J86" s="8">
        <f t="shared" si="23"/>
        <v>100.93333333333335</v>
      </c>
      <c r="K86" s="8">
        <f t="shared" si="23"/>
        <v>93</v>
      </c>
      <c r="L86" s="8">
        <f t="shared" si="23"/>
        <v>93</v>
      </c>
      <c r="M86" s="8">
        <f t="shared" si="23"/>
        <v>0</v>
      </c>
      <c r="N86" s="8">
        <f t="shared" si="23"/>
        <v>0</v>
      </c>
      <c r="O86" s="8">
        <f t="shared" si="23"/>
        <v>0</v>
      </c>
      <c r="P86" s="8">
        <f t="shared" si="23"/>
        <v>0</v>
      </c>
      <c r="Q86" s="8">
        <f t="shared" si="23"/>
        <v>0</v>
      </c>
    </row>
    <row r="87" spans="1:17">
      <c r="B87" t="s">
        <v>11</v>
      </c>
      <c r="C87" s="8">
        <f>C84-C85-C86</f>
        <v>-3.3</v>
      </c>
      <c r="D87" s="8">
        <f t="shared" ref="D87:Q87" si="24">D84-D85-D86</f>
        <v>-3.3</v>
      </c>
      <c r="E87" s="8">
        <f t="shared" si="24"/>
        <v>32.4</v>
      </c>
      <c r="F87" s="8">
        <f t="shared" si="24"/>
        <v>56.199999999999996</v>
      </c>
      <c r="G87" s="8">
        <f t="shared" si="24"/>
        <v>79.999999999999986</v>
      </c>
      <c r="H87" s="8">
        <f t="shared" si="24"/>
        <v>103.8</v>
      </c>
      <c r="I87" s="8">
        <f t="shared" si="24"/>
        <v>127.59999999999997</v>
      </c>
      <c r="J87" s="8">
        <f t="shared" si="24"/>
        <v>151.40000000000003</v>
      </c>
      <c r="K87" s="8">
        <f t="shared" si="24"/>
        <v>139.5</v>
      </c>
      <c r="L87" s="8">
        <f t="shared" si="24"/>
        <v>139.5</v>
      </c>
      <c r="M87" s="8">
        <f t="shared" si="24"/>
        <v>0</v>
      </c>
      <c r="N87" s="8">
        <f t="shared" si="24"/>
        <v>0</v>
      </c>
      <c r="O87" s="8">
        <f t="shared" si="24"/>
        <v>0</v>
      </c>
      <c r="P87" s="8">
        <f t="shared" si="24"/>
        <v>0</v>
      </c>
      <c r="Q87" s="8">
        <f t="shared" si="24"/>
        <v>0</v>
      </c>
    </row>
    <row r="88" spans="1:17"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>
      <c r="A89" s="1" t="s">
        <v>7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>
      <c r="B90" t="s">
        <v>11</v>
      </c>
      <c r="C90" s="8">
        <f>C87</f>
        <v>-3.3</v>
      </c>
      <c r="D90" s="8">
        <f t="shared" ref="D90:Q90" si="25">D87</f>
        <v>-3.3</v>
      </c>
      <c r="E90" s="8">
        <f t="shared" si="25"/>
        <v>32.4</v>
      </c>
      <c r="F90" s="8">
        <f t="shared" si="25"/>
        <v>56.199999999999996</v>
      </c>
      <c r="G90" s="8">
        <f t="shared" si="25"/>
        <v>79.999999999999986</v>
      </c>
      <c r="H90" s="8">
        <f t="shared" si="25"/>
        <v>103.8</v>
      </c>
      <c r="I90" s="8">
        <f t="shared" si="25"/>
        <v>127.59999999999997</v>
      </c>
      <c r="J90" s="8">
        <f t="shared" si="25"/>
        <v>151.40000000000003</v>
      </c>
      <c r="K90" s="8">
        <f t="shared" si="25"/>
        <v>139.5</v>
      </c>
      <c r="L90" s="8">
        <f t="shared" si="25"/>
        <v>139.5</v>
      </c>
      <c r="M90" s="8">
        <f t="shared" si="25"/>
        <v>0</v>
      </c>
      <c r="N90" s="8">
        <f t="shared" si="25"/>
        <v>0</v>
      </c>
      <c r="O90" s="8">
        <f t="shared" si="25"/>
        <v>0</v>
      </c>
      <c r="P90" s="8">
        <f t="shared" si="25"/>
        <v>0</v>
      </c>
      <c r="Q90" s="8">
        <f t="shared" si="25"/>
        <v>0</v>
      </c>
    </row>
    <row r="91" spans="1:17">
      <c r="B91" t="s">
        <v>12</v>
      </c>
      <c r="C91" s="8">
        <f>C79</f>
        <v>5.5</v>
      </c>
      <c r="D91" s="8">
        <f t="shared" ref="D91:Q91" si="26">D79</f>
        <v>5.5</v>
      </c>
      <c r="E91" s="8">
        <f t="shared" si="26"/>
        <v>5.5</v>
      </c>
      <c r="F91" s="8">
        <f t="shared" si="26"/>
        <v>5.5</v>
      </c>
      <c r="G91" s="8">
        <f t="shared" si="26"/>
        <v>5.5</v>
      </c>
      <c r="H91" s="8">
        <f t="shared" si="26"/>
        <v>5.5</v>
      </c>
      <c r="I91" s="8">
        <f t="shared" si="26"/>
        <v>5.5</v>
      </c>
      <c r="J91" s="8">
        <f t="shared" si="26"/>
        <v>5.5</v>
      </c>
      <c r="K91" s="8">
        <f t="shared" si="26"/>
        <v>5.5</v>
      </c>
      <c r="L91" s="8">
        <f t="shared" si="26"/>
        <v>5.5</v>
      </c>
      <c r="M91" s="8">
        <f t="shared" si="26"/>
        <v>0</v>
      </c>
      <c r="N91" s="8">
        <f t="shared" si="26"/>
        <v>0</v>
      </c>
      <c r="O91" s="8">
        <f t="shared" si="26"/>
        <v>0</v>
      </c>
      <c r="P91" s="8">
        <f t="shared" si="26"/>
        <v>0</v>
      </c>
      <c r="Q91" s="8">
        <f t="shared" si="26"/>
        <v>0</v>
      </c>
    </row>
    <row r="92" spans="1:17">
      <c r="B92" t="s">
        <v>13</v>
      </c>
      <c r="C92" s="8">
        <f>C78</f>
        <v>55</v>
      </c>
      <c r="D92" s="8">
        <f t="shared" ref="D92:Q92" si="27">D78</f>
        <v>0</v>
      </c>
      <c r="E92" s="8">
        <f t="shared" si="27"/>
        <v>0</v>
      </c>
      <c r="F92" s="8">
        <f t="shared" si="27"/>
        <v>0</v>
      </c>
      <c r="G92" s="8">
        <f t="shared" si="27"/>
        <v>0</v>
      </c>
      <c r="H92" s="8">
        <f t="shared" si="27"/>
        <v>0</v>
      </c>
      <c r="I92" s="8">
        <f t="shared" si="27"/>
        <v>0</v>
      </c>
      <c r="J92" s="8">
        <f t="shared" si="27"/>
        <v>0</v>
      </c>
      <c r="K92" s="8">
        <f t="shared" si="27"/>
        <v>0</v>
      </c>
      <c r="L92" s="8">
        <f t="shared" si="27"/>
        <v>0</v>
      </c>
      <c r="M92" s="8">
        <f t="shared" si="27"/>
        <v>0</v>
      </c>
      <c r="N92" s="8">
        <f t="shared" si="27"/>
        <v>0</v>
      </c>
      <c r="O92" s="8">
        <f t="shared" si="27"/>
        <v>0</v>
      </c>
      <c r="P92" s="8">
        <f t="shared" si="27"/>
        <v>0</v>
      </c>
      <c r="Q92" s="8">
        <f t="shared" si="27"/>
        <v>0</v>
      </c>
    </row>
    <row r="93" spans="1:17">
      <c r="B93" t="s">
        <v>18</v>
      </c>
      <c r="C93" s="8">
        <f>C90+C91-C92</f>
        <v>-52.8</v>
      </c>
      <c r="D93" s="8">
        <f t="shared" ref="D93:Q93" si="28">D90+D91-D92</f>
        <v>2.2000000000000002</v>
      </c>
      <c r="E93" s="8">
        <f t="shared" si="28"/>
        <v>37.9</v>
      </c>
      <c r="F93" s="8">
        <f t="shared" si="28"/>
        <v>61.699999999999996</v>
      </c>
      <c r="G93" s="8">
        <f t="shared" si="28"/>
        <v>85.499999999999986</v>
      </c>
      <c r="H93" s="8">
        <f t="shared" si="28"/>
        <v>109.3</v>
      </c>
      <c r="I93" s="8">
        <f t="shared" si="28"/>
        <v>133.09999999999997</v>
      </c>
      <c r="J93" s="8">
        <f t="shared" si="28"/>
        <v>156.90000000000003</v>
      </c>
      <c r="K93" s="8">
        <f t="shared" si="28"/>
        <v>145</v>
      </c>
      <c r="L93" s="8">
        <f t="shared" si="28"/>
        <v>145</v>
      </c>
      <c r="M93" s="8">
        <f t="shared" si="28"/>
        <v>0</v>
      </c>
      <c r="N93" s="8">
        <f t="shared" si="28"/>
        <v>0</v>
      </c>
      <c r="O93" s="8">
        <f t="shared" si="28"/>
        <v>0</v>
      </c>
      <c r="P93" s="8">
        <f t="shared" si="28"/>
        <v>0</v>
      </c>
      <c r="Q93" s="8">
        <f t="shared" si="28"/>
        <v>0</v>
      </c>
    </row>
    <row r="95" spans="1:17">
      <c r="A95" s="1" t="s">
        <v>44</v>
      </c>
      <c r="B95" s="9">
        <f>C93+NPV(C17,D93:Q93)</f>
        <v>437.92650194427034</v>
      </c>
    </row>
  </sheetData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CB_DATA_</vt:lpstr>
      <vt:lpstr>Fig 7.11 - M2</vt:lpstr>
      <vt:lpstr>Fig 7.12</vt:lpstr>
      <vt:lpstr>Fig 7.13</vt:lpstr>
      <vt:lpstr>Fig 7.14</vt:lpstr>
      <vt:lpstr>Fig 7.15</vt:lpstr>
      <vt:lpstr>Simulation results</vt:lpstr>
      <vt:lpstr>M2 - Model (2)</vt:lpstr>
    </vt:vector>
  </TitlesOfParts>
  <Company>The Tuck School at Dartmouth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Steve.Powell</dc:creator>
  <cp:lastModifiedBy>Steve.Powell</cp:lastModifiedBy>
  <cp:lastPrinted>2008-01-16T17:02:05Z</cp:lastPrinted>
  <dcterms:created xsi:type="dcterms:W3CDTF">2006-08-29T18:16:40Z</dcterms:created>
  <dcterms:modified xsi:type="dcterms:W3CDTF">2008-09-14T14:11:34Z</dcterms:modified>
</cp:coreProperties>
</file>